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231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684\"/>
    </mc:Choice>
  </mc:AlternateContent>
  <xr:revisionPtr revIDLastSave="0" documentId="13_ncr:1_{4BF20F1C-D215-4793-B97A-A88E6B4F4F40}" xr6:coauthVersionLast="47" xr6:coauthVersionMax="47" xr10:uidLastSave="{00000000-0000-0000-0000-000000000000}"/>
  <bookViews>
    <workbookView xWindow="36" yWindow="1944" windowWidth="17664" windowHeight="11280" tabRatio="796" xr2:uid="{00000000-000D-0000-FFFF-FFFF00000000}"/>
  </bookViews>
  <sheets>
    <sheet name="Сводка затрат" sheetId="1" r:id="rId1"/>
    <sheet name="ССР" sheetId="2" r:id="rId2"/>
    <sheet name="ОСР 322-02-01" sheetId="3" r:id="rId3"/>
    <sheet name="ОСР 322-09-01" sheetId="4" r:id="rId4"/>
    <sheet name="ОСР 322-12-01" sheetId="5" r:id="rId5"/>
    <sheet name="Источники ЦИ" sheetId="6" r:id="rId6"/>
    <sheet name="Цена МАТ и ОБ по ТКП" sheetId="7" r:id="rId7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37" i="1" l="1"/>
  <c r="C36" i="1"/>
  <c r="C35" i="1"/>
  <c r="C29" i="1"/>
  <c r="I38" i="1"/>
  <c r="I37" i="1"/>
  <c r="I36" i="1"/>
  <c r="I35" i="1"/>
  <c r="I34" i="1"/>
  <c r="C30" i="1"/>
  <c r="C32" i="1" l="1"/>
  <c r="C31" i="1"/>
  <c r="C38" i="1"/>
  <c r="C39" i="1" l="1"/>
  <c r="C40" i="1"/>
  <c r="C42" i="1" s="1"/>
  <c r="H70" i="2" l="1"/>
  <c r="G70" i="2"/>
  <c r="F70" i="2"/>
  <c r="E70" i="2"/>
  <c r="D70" i="2"/>
  <c r="H69" i="2"/>
  <c r="G69" i="2"/>
  <c r="F69" i="2"/>
  <c r="E69" i="2"/>
  <c r="D69" i="2"/>
  <c r="H68" i="2"/>
  <c r="G68" i="2"/>
  <c r="F68" i="2"/>
  <c r="E68" i="2"/>
  <c r="D68" i="2"/>
  <c r="H66" i="2"/>
  <c r="G66" i="2"/>
  <c r="F66" i="2"/>
  <c r="E66" i="2"/>
  <c r="D66" i="2"/>
  <c r="H65" i="2"/>
  <c r="G65" i="2"/>
  <c r="F65" i="2"/>
  <c r="E65" i="2"/>
  <c r="D65" i="2"/>
  <c r="H64" i="2"/>
  <c r="G64" i="2"/>
  <c r="F64" i="2"/>
  <c r="E64" i="2"/>
  <c r="D64" i="2"/>
  <c r="H57" i="2"/>
  <c r="G57" i="2"/>
  <c r="F57" i="2"/>
  <c r="E57" i="2"/>
  <c r="D57" i="2"/>
  <c r="H56" i="2"/>
  <c r="H41" i="2"/>
  <c r="G41" i="2"/>
  <c r="F41" i="2"/>
  <c r="E41" i="2"/>
  <c r="D41" i="2"/>
  <c r="H40" i="2"/>
  <c r="H38" i="2"/>
  <c r="G38" i="2"/>
  <c r="F38" i="2"/>
  <c r="E38" i="2"/>
  <c r="D38" i="2"/>
  <c r="H37" i="2"/>
  <c r="H35" i="2"/>
  <c r="G35" i="2"/>
  <c r="F35" i="2"/>
  <c r="E35" i="2"/>
  <c r="D35" i="2"/>
  <c r="H34" i="2"/>
  <c r="H32" i="2"/>
  <c r="G32" i="2"/>
  <c r="F32" i="2"/>
  <c r="E32" i="2"/>
  <c r="D32" i="2"/>
  <c r="H31" i="2"/>
  <c r="H29" i="2"/>
  <c r="G29" i="2"/>
  <c r="F29" i="2"/>
  <c r="E29" i="2"/>
  <c r="D29" i="2"/>
  <c r="H28" i="2"/>
  <c r="H23" i="2"/>
  <c r="G23" i="2"/>
  <c r="F23" i="2"/>
  <c r="E23" i="2"/>
  <c r="D23" i="2"/>
  <c r="H22" i="2"/>
</calcChain>
</file>

<file path=xl/sharedStrings.xml><?xml version="1.0" encoding="utf-8"?>
<sst xmlns="http://schemas.openxmlformats.org/spreadsheetml/2006/main" count="225" uniqueCount="132">
  <si>
    <t>СВОДКА ЗАТРАТ</t>
  </si>
  <si>
    <t>P_0684</t>
  </si>
  <si>
    <t>(идентификатор инвестиционного проекта)</t>
  </si>
  <si>
    <t>Реконструкция ПС 110кВ Фосфор-2 г.Тольятти (замена ячеек выключателей 6 кВ - 56 шт.)</t>
  </si>
  <si>
    <t>(наименование стройки)</t>
  </si>
  <si>
    <t>№ п/п</t>
  </si>
  <si>
    <t>Наименование затрат</t>
  </si>
  <si>
    <t>Объектов производственного назначения, тыс. руб.</t>
  </si>
  <si>
    <t>Сметная стоимость:</t>
  </si>
  <si>
    <t>Письмо Минэкономразвития РФ № 35132-ПК/Д03и от 02.10.2024</t>
  </si>
  <si>
    <t>1.1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</si>
  <si>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</si>
  <si>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</si>
  <si>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</si>
  <si>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</si>
  <si>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>1.2</t>
  </si>
  <si>
    <t xml:space="preserve">  оборудования</t>
  </si>
  <si>
    <t>1.3</t>
  </si>
  <si>
    <t xml:space="preserve">  прочих затрат</t>
  </si>
  <si>
    <t>Сметная стоимость всего, в том числе:</t>
  </si>
  <si>
    <t>2.1</t>
  </si>
  <si>
    <t xml:space="preserve">  НДС (20%)</t>
  </si>
  <si>
    <t>Итого, сметная стоимость в прогнозном уровне цен*)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</si>
  <si>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</si>
  <si>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</si>
  <si>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</si>
  <si>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</si>
  <si>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</si>
  <si>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</si>
  <si>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</si>
  <si>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</si>
  <si>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</si>
  <si>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</si>
  <si>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</si>
  <si>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</si>
  <si>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</si>
  <si>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</si>
  <si>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</si>
  <si>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 322-02-01</t>
  </si>
  <si>
    <t>"Реконструкция РУ-0,4 кВ КТП Яг 907/160кВА"Ставропольский район,Самарская область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</si>
  <si>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</si>
  <si>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</si>
  <si>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</si>
  <si>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</si>
  <si>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</si>
  <si>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</si>
  <si>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</si>
  <si>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</si>
  <si>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</si>
  <si>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</si>
  <si>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</si>
  <si>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</si>
  <si>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</si>
  <si>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332/пр_19.06.2020_Пр.1 п.39.2</t>
  </si>
  <si>
    <t>Затраты на строительство титульных ВЗиС, исп.при определении сметной стоимости строительства ОКС 2,5%</t>
  </si>
  <si>
    <t>Итого по Главе 8</t>
  </si>
  <si>
    <t>Итого по Главам 1-8</t>
  </si>
  <si>
    <t>Глава 9. Прочие работы и затраты</t>
  </si>
  <si>
    <t>ОСР 322-09-01</t>
  </si>
  <si>
    <t>325/пр_25.05.2021_Пр.1 п.50_Пр.4 п.67</t>
  </si>
  <si>
    <t>Дополнительные затраты при производстве работ в зимнее время по видам ОКС, 2,9 х 0, 9 = 2,61%</t>
  </si>
  <si>
    <t>Письмо Госстроя №1336-ВК/1</t>
  </si>
  <si>
    <t>Премия за ввод 2,17%</t>
  </si>
  <si>
    <t>Перебазировка спецтехники</t>
  </si>
  <si>
    <t>Командировочные расходы</t>
  </si>
  <si>
    <t>Итого по Главе 9</t>
  </si>
  <si>
    <t>Итого по Главам 1-9</t>
  </si>
  <si>
    <t>Глава 10. Содержание службы заказчика. Строительный контроль</t>
  </si>
  <si>
    <t>Итого по Главе 10</t>
  </si>
  <si>
    <t>Итого по Главам 1-10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</si>
  <si>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</si>
  <si>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ОСР 322-12-01</t>
  </si>
  <si>
    <t>Проектные и Изыскательские работы</t>
  </si>
  <si>
    <t>Итого по Главе 12</t>
  </si>
  <si>
    <t>Итого по Главам 1-12</t>
  </si>
  <si>
    <t>Непредвиденные затраты</t>
  </si>
  <si>
    <t>Приказ от 4.08.2020 № 421/пр п.179б</t>
  </si>
  <si>
    <t>Непредвиденные затраты для объектов капитального строительства производственного назначения, линейных объектов - 3%</t>
  </si>
  <si>
    <t>Итого "Непредвиденные затраты"</t>
  </si>
  <si>
    <t>Итого с учетом "Непредвиденные затраты"</t>
  </si>
  <si>
    <t>Налоги и обязательные платежи</t>
  </si>
  <si>
    <t>№ 303-ФЗ от 3.08.2018</t>
  </si>
  <si>
    <t>НДС - 20%</t>
  </si>
  <si>
    <t>Итого "Налоги и обязательные платежи"</t>
  </si>
  <si>
    <t>Итого по сводному расчету</t>
  </si>
  <si>
    <t>Форма № 3</t>
  </si>
  <si>
    <t>Наименование стройки</t>
  </si>
  <si>
    <t>ОБЪЕКТНЫЙ СМЕТНЫЙ РАСЧЕТ № ОСР 322-02-01</t>
  </si>
  <si>
    <t>Наименование сметы</t>
  </si>
  <si>
    <t>Реконструкция РУ-0,4 кВ КТП Яг 907/160кВАСтавропольский район,Самарская область</t>
  </si>
  <si>
    <t>Наименование локальных сметных расчетов (смет), затрат</t>
  </si>
  <si>
    <t>ЛС-322-01</t>
  </si>
  <si>
    <t>КТП Яг 907/160 кВА</t>
  </si>
  <si>
    <t>Итого</t>
  </si>
  <si>
    <t>ОБЪЕКТНЫЙ СМЕТНЫЙ РАСЧЕТ № ОСР 322-09-01</t>
  </si>
  <si>
    <t>ЛС-322-09</t>
  </si>
  <si>
    <t>ПНР</t>
  </si>
  <si>
    <t>ОБЪЕКТНЫЙ СМЕТНЫЙ РАСЧЕТ № ОСР 322-12-01</t>
  </si>
  <si>
    <t>Проектные работы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</si>
  <si>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</si>
  <si>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</si>
  <si>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</si>
  <si>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</si>
  <si>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</si>
  <si>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</si>
  <si>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</si>
  <si>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</si>
  <si>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</si>
  <si>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Строительные работы</t>
  </si>
  <si>
    <t>Монтажные работы</t>
  </si>
  <si>
    <t>Оборудование</t>
  </si>
  <si>
    <t>Прочие</t>
  </si>
  <si>
    <t>РП (СП, РТП) на 6 ячеек выключателей или ТП (РТП) с одним трансформатором</t>
  </si>
  <si>
    <t>шкаф</t>
  </si>
  <si>
    <t>"Реконструкция  РУ-0,4 кВ КТП Яг 907/160кВА"Ставропольский район,Самарская область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</si>
  <si>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</si>
  <si>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</si>
  <si>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</si>
  <si>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</si>
  <si>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</si>
  <si>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</si>
  <si>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</si>
  <si>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</si>
  <si>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</si>
  <si>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</si>
  <si>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</si>
  <si>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Панель распределительная щитов серии ЩО-70 (вводная)</t>
  </si>
  <si>
    <t>шт</t>
  </si>
  <si>
    <t>Панель распределительная щитов серии ЩО-70 (линейная)</t>
  </si>
  <si>
    <t>Панель торцевая РУ 0,4 кВ</t>
  </si>
  <si>
    <t>2028 год</t>
  </si>
  <si>
    <t>2029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</si>
</sst>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5">
    <numFmt numFmtId="164" formatCode="_-* #\ ##0.00\ _₽_-;\-* #\ ##0.00\ _₽_-;_-* &quot;-&quot;??\ _₽_-;_-@_-"/>
    <numFmt numFmtId="165" formatCode="#\ ##0.00"/>
    <numFmt numFmtId="166" formatCode="#\ ##0"/>
    <numFmt numFmtId="167" formatCode="_-* #\ ##0.00000\ _₽_-;\-* #\ ##0.00000\ _₽_-;_-* &quot;-&quot;?????\ _₽_-;_-@_-"/>
    <numFmt numFmtId="168" formatCode="_-* #\ ##0.00_-;\-* #\ ##0.00_-;_-* &quot;-&quot;??_-;_-@_-"/>
    <numFmt numFmtId="169" formatCode="###\ ###\ ###\ ##0.00"/>
    <numFmt numFmtId="170" formatCode="#\ ##0.00000"/>
    <numFmt numFmtId="171" formatCode="_-* #,##0.00\ _₽_-;\-* #,##0.00\ _₽_-;_-* &quot;-&quot;??\ _₽_-;_-@_-"/>
    <numFmt numFmtId="172" formatCode="_-* #,##0.00000\ _₽_-;\-* #,##0.00000\ _₽_-;_-* &quot;-&quot;??\ _₽_-;_-@_-"/>
    <numFmt numFmtId="173" formatCode="_-* #,##0.00000\ _₽_-;\-* #,##0.00000\ _₽_-;_-* &quot;-&quot;?????\ _₽_-;_-@_-"/>
    <numFmt numFmtId="174" formatCode="_-* #,##0.0000\ _₽_-;\-* #,##0.0000\ _₽_-;_-* &quot;-&quot;??\ _₽_-;_-@_-"/>
    <numFmt numFmtId="175" formatCode="_-* #,##0.0_-;\-* #,##0.0_-;_-* &quot;-&quot;??_-;_-@_-"/>
    <numFmt numFmtId="176" formatCode="_-* #,##0.00\ _₽_-;\-* #,##0.00\ _₽_-;_-* &quot;-&quot;?????\ _₽_-;_-@_-"/>
    <numFmt numFmtId="177" formatCode="_-* #,##0.00000000_-;\-* #,##0.00000000_-;_-* &quot;-&quot;??_-;_-@_-"/>
    <numFmt numFmtId="178" formatCode="#,##0.000000"/>
  </numFmts>
  <fonts count="18">
    <font>
      <sz val="11"/>
      <color rgb="FF000000"/>
      <name val="Calibri"/>
      <charset val="134"/>
      <scheme val="minor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20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i/>
      <sz val="14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rgb="FF000000"/>
      <name val="Arial"/>
      <family val="2"/>
      <charset val="204"/>
    </font>
    <font>
      <b/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5">
    <xf numFmtId="0" fontId="0" fillId="0" borderId="0"/>
    <xf numFmtId="164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0" fontId="17" fillId="0" borderId="0"/>
    <xf numFmtId="0" fontId="17" fillId="0" borderId="0"/>
  </cellStyleXfs>
  <cellXfs count="104">
    <xf numFmtId="0" fontId="0" fillId="0" borderId="0" xfId="0"/>
    <xf numFmtId="0" fontId="1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right" vertical="center"/>
    </xf>
    <xf numFmtId="0" fontId="1" fillId="0" borderId="1" xfId="0" applyFont="1" applyBorder="1" applyAlignment="1">
      <alignment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165" fontId="4" fillId="0" borderId="1" xfId="0" applyNumberFormat="1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2" fontId="4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/>
    <xf numFmtId="0" fontId="10" fillId="0" borderId="0" xfId="0" applyFont="1" applyAlignment="1">
      <alignment horizontal="right" vertical="center"/>
    </xf>
    <xf numFmtId="0" fontId="3" fillId="0" borderId="0" xfId="0" applyFont="1" applyAlignment="1">
      <alignment horizontal="left" vertical="center"/>
    </xf>
    <xf numFmtId="0" fontId="11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49" fontId="10" fillId="0" borderId="0" xfId="0" applyNumberFormat="1" applyFont="1" applyAlignment="1">
      <alignment horizontal="center" vertical="center"/>
    </xf>
    <xf numFmtId="0" fontId="3" fillId="0" borderId="2" xfId="0" applyFont="1" applyBorder="1" applyAlignment="1">
      <alignment vertical="center" wrapText="1"/>
    </xf>
    <xf numFmtId="0" fontId="3" fillId="0" borderId="0" xfId="0" applyFont="1" applyAlignment="1">
      <alignment horizontal="right" vertical="center"/>
    </xf>
    <xf numFmtId="166" fontId="3" fillId="0" borderId="1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167" fontId="3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2" fontId="3" fillId="0" borderId="0" xfId="0" applyNumberFormat="1" applyFont="1" applyAlignment="1">
      <alignment vertical="center"/>
    </xf>
    <xf numFmtId="0" fontId="11" fillId="0" borderId="0" xfId="0" applyFont="1" applyAlignment="1">
      <alignment vertical="center"/>
    </xf>
    <xf numFmtId="165" fontId="10" fillId="0" borderId="0" xfId="0" applyNumberFormat="1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 wrapText="1"/>
    </xf>
    <xf numFmtId="165" fontId="10" fillId="0" borderId="1" xfId="0" applyNumberFormat="1" applyFont="1" applyBorder="1" applyAlignment="1">
      <alignment vertical="center" wrapText="1"/>
    </xf>
    <xf numFmtId="168" fontId="3" fillId="0" borderId="1" xfId="0" applyNumberFormat="1" applyFont="1" applyBorder="1" applyAlignment="1">
      <alignment horizontal="center" vertical="center" wrapText="1"/>
    </xf>
    <xf numFmtId="169" fontId="3" fillId="0" borderId="1" xfId="0" applyNumberFormat="1" applyFont="1" applyBorder="1" applyAlignment="1">
      <alignment vertical="center" wrapText="1"/>
    </xf>
    <xf numFmtId="168" fontId="3" fillId="0" borderId="1" xfId="0" applyNumberFormat="1" applyFont="1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169" fontId="11" fillId="0" borderId="1" xfId="0" applyNumberFormat="1" applyFont="1" applyBorder="1" applyAlignment="1">
      <alignment vertical="center" wrapText="1"/>
    </xf>
    <xf numFmtId="165" fontId="3" fillId="0" borderId="1" xfId="0" applyNumberFormat="1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170" fontId="10" fillId="0" borderId="0" xfId="0" applyNumberFormat="1" applyFont="1" applyAlignment="1">
      <alignment horizontal="left" vertical="center"/>
    </xf>
    <xf numFmtId="0" fontId="13" fillId="0" borderId="1" xfId="3" applyFont="1" applyBorder="1" applyAlignment="1">
      <alignment horizontal="center" vertical="center" wrapText="1"/>
    </xf>
    <xf numFmtId="0" fontId="8" fillId="0" borderId="0" xfId="4" applyFont="1" applyAlignment="1">
      <alignment vertical="center"/>
    </xf>
    <xf numFmtId="0" fontId="13" fillId="0" borderId="0" xfId="4" applyFont="1" applyAlignment="1">
      <alignment vertical="center"/>
    </xf>
    <xf numFmtId="0" fontId="13" fillId="0" borderId="1" xfId="3" applyFont="1" applyBorder="1" applyAlignment="1">
      <alignment horizontal="left" vertical="center" wrapText="1"/>
    </xf>
    <xf numFmtId="49" fontId="13" fillId="0" borderId="1" xfId="3" applyNumberFormat="1" applyFont="1" applyBorder="1" applyAlignment="1">
      <alignment horizontal="center" vertical="center" wrapText="1"/>
    </xf>
    <xf numFmtId="164" fontId="13" fillId="0" borderId="1" xfId="1" applyFont="1" applyFill="1" applyBorder="1" applyAlignment="1">
      <alignment vertical="center" wrapText="1"/>
    </xf>
    <xf numFmtId="10" fontId="8" fillId="0" borderId="0" xfId="2" applyNumberFormat="1" applyFont="1" applyFill="1" applyAlignment="1">
      <alignment vertical="center"/>
    </xf>
    <xf numFmtId="0" fontId="8" fillId="0" borderId="0" xfId="3" applyFont="1" applyAlignment="1">
      <alignment horizontal="left" vertical="center"/>
    </xf>
    <xf numFmtId="164" fontId="13" fillId="0" borderId="1" xfId="1" applyFont="1" applyFill="1" applyBorder="1" applyAlignment="1">
      <alignment horizontal="center" vertical="center" wrapText="1"/>
    </xf>
    <xf numFmtId="0" fontId="15" fillId="0" borderId="0" xfId="4" applyFont="1" applyAlignment="1">
      <alignment vertical="center"/>
    </xf>
    <xf numFmtId="0" fontId="13" fillId="0" borderId="0" xfId="3" applyFont="1" applyAlignment="1">
      <alignment horizontal="left" vertical="center"/>
    </xf>
    <xf numFmtId="4" fontId="13" fillId="0" borderId="1" xfId="3" applyNumberFormat="1" applyFont="1" applyBorder="1" applyAlignment="1">
      <alignment horizontal="center" vertical="center" wrapText="1"/>
    </xf>
    <xf numFmtId="171" fontId="13" fillId="0" borderId="1" xfId="3" applyNumberFormat="1" applyFont="1" applyBorder="1" applyAlignment="1">
      <alignment vertical="center" wrapText="1"/>
    </xf>
    <xf numFmtId="171" fontId="8" fillId="0" borderId="0" xfId="4" applyNumberFormat="1" applyFont="1" applyAlignment="1">
      <alignment vertical="center"/>
    </xf>
    <xf numFmtId="0" fontId="13" fillId="2" borderId="0" xfId="4" applyFont="1" applyFill="1" applyAlignment="1">
      <alignment horizontal="center" vertical="center" wrapText="1"/>
    </xf>
    <xf numFmtId="0" fontId="13" fillId="2" borderId="0" xfId="4" applyFont="1" applyFill="1" applyAlignment="1">
      <alignment horizontal="right" vertical="center"/>
    </xf>
    <xf numFmtId="2" fontId="0" fillId="3" borderId="0" xfId="0" applyNumberFormat="1" applyFill="1"/>
    <xf numFmtId="2" fontId="13" fillId="2" borderId="0" xfId="4" applyNumberFormat="1" applyFont="1" applyFill="1" applyAlignment="1">
      <alignment horizontal="center" vertical="center"/>
    </xf>
    <xf numFmtId="172" fontId="8" fillId="0" borderId="0" xfId="4" applyNumberFormat="1" applyFont="1" applyAlignment="1">
      <alignment vertical="center"/>
    </xf>
    <xf numFmtId="173" fontId="8" fillId="0" borderId="0" xfId="4" applyNumberFormat="1" applyFont="1" applyAlignment="1">
      <alignment vertical="center"/>
    </xf>
    <xf numFmtId="174" fontId="8" fillId="0" borderId="0" xfId="4" applyNumberFormat="1" applyFont="1" applyAlignment="1">
      <alignment vertical="center"/>
    </xf>
    <xf numFmtId="164" fontId="13" fillId="2" borderId="0" xfId="1" applyFont="1" applyFill="1" applyAlignment="1">
      <alignment horizontal="center" vertical="center"/>
    </xf>
    <xf numFmtId="175" fontId="13" fillId="0" borderId="1" xfId="1" applyNumberFormat="1" applyFont="1" applyFill="1" applyBorder="1" applyAlignment="1">
      <alignment vertical="center" wrapText="1"/>
    </xf>
    <xf numFmtId="176" fontId="15" fillId="0" borderId="0" xfId="4" applyNumberFormat="1" applyFont="1" applyAlignment="1">
      <alignment vertical="center"/>
    </xf>
    <xf numFmtId="0" fontId="13" fillId="2" borderId="0" xfId="3" applyFont="1" applyFill="1" applyAlignment="1">
      <alignment horizontal="right" vertical="center"/>
    </xf>
    <xf numFmtId="173" fontId="15" fillId="0" borderId="0" xfId="3" applyNumberFormat="1" applyFont="1" applyAlignment="1">
      <alignment horizontal="left" vertical="center"/>
    </xf>
    <xf numFmtId="173" fontId="15" fillId="0" borderId="0" xfId="4" applyNumberFormat="1" applyFont="1" applyAlignment="1">
      <alignment vertical="center"/>
    </xf>
    <xf numFmtId="4" fontId="8" fillId="0" borderId="0" xfId="4" applyNumberFormat="1" applyFont="1" applyAlignment="1">
      <alignment vertical="center"/>
    </xf>
    <xf numFmtId="177" fontId="13" fillId="2" borderId="0" xfId="1" applyNumberFormat="1" applyFont="1" applyFill="1" applyAlignment="1">
      <alignment horizontal="center" vertical="center"/>
    </xf>
    <xf numFmtId="175" fontId="13" fillId="0" borderId="1" xfId="1" applyNumberFormat="1" applyFont="1" applyFill="1" applyBorder="1" applyAlignment="1">
      <alignment horizontal="center" vertical="center" wrapText="1"/>
    </xf>
    <xf numFmtId="178" fontId="8" fillId="0" borderId="0" xfId="4" applyNumberFormat="1" applyFont="1" applyAlignment="1">
      <alignment vertical="center"/>
    </xf>
    <xf numFmtId="176" fontId="8" fillId="0" borderId="0" xfId="4" applyNumberFormat="1" applyFont="1" applyAlignment="1">
      <alignment vertical="center"/>
    </xf>
    <xf numFmtId="0" fontId="14" fillId="0" borderId="3" xfId="3" applyFont="1" applyBorder="1" applyAlignment="1">
      <alignment horizontal="center" vertical="center" wrapText="1"/>
    </xf>
    <xf numFmtId="0" fontId="14" fillId="0" borderId="4" xfId="3" applyFont="1" applyBorder="1" applyAlignment="1">
      <alignment horizontal="center" vertical="center" wrapText="1"/>
    </xf>
    <xf numFmtId="0" fontId="14" fillId="0" borderId="5" xfId="3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12" fillId="0" borderId="2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14" fillId="0" borderId="1" xfId="1" applyNumberFormat="1" applyFont="1" applyFill="1" applyBorder="1" applyAlignment="1">
      <alignment horizontal="left" vertical="center" wrapText="1" indent="19"/>
    </xf>
  </cellXfs>
  <cellStyles count="5">
    <cellStyle name="Normal" xfId="3" xr:uid="{00000000-0005-0000-0000-000031000000}"/>
    <cellStyle name="Обычный" xfId="0" builtinId="0"/>
    <cellStyle name="Обычный 2" xfId="4" xr:uid="{00000000-0005-0000-0000-000032000000}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4"/>
  <sheetViews>
    <sheetView tabSelected="1" topLeftCell="A19" zoomScale="90" zoomScaleNormal="90" workbookViewId="0">
      <selection activeCell="B34" sqref="B34"/>
    </sheetView>
  </sheetViews>
  <sheetFormatPr defaultColWidth="8.6640625" defaultRowHeight="14.4"/>
  <cols>
    <col min="1" max="1" width="10.6640625" customWidth="1"/>
    <col min="2" max="2" width="101.44140625" customWidth="1"/>
    <col min="3" max="3" width="37.88671875" customWidth="1"/>
    <col min="4" max="4" width="18" customWidth="1"/>
    <col min="9" max="9" width="17.44140625" customWidth="1"/>
  </cols>
  <sheetData>
    <row r="1" spans="1:3" ht="16.2" customHeight="1">
      <c r="A1" s="23"/>
      <c r="B1" s="23"/>
      <c r="C1" s="23"/>
    </row>
    <row r="2" spans="1:3" ht="16.2" customHeight="1">
      <c r="A2" s="24"/>
      <c r="B2" s="24"/>
      <c r="C2" s="24"/>
    </row>
    <row r="3" spans="1:3" ht="16.2" customHeight="1">
      <c r="A3" s="25"/>
      <c r="B3" s="25"/>
      <c r="C3" s="25"/>
    </row>
    <row r="4" spans="1:3" ht="16.2" customHeight="1">
      <c r="A4" s="24"/>
      <c r="B4" s="24"/>
      <c r="C4" s="24"/>
    </row>
    <row r="5" spans="1:3" ht="16.2" customHeight="1">
      <c r="A5" s="24"/>
      <c r="B5" s="24"/>
      <c r="C5" s="24"/>
    </row>
    <row r="6" spans="1:3" ht="16.2" customHeight="1">
      <c r="A6" s="24"/>
      <c r="B6" s="24"/>
      <c r="C6" s="49"/>
    </row>
    <row r="7" spans="1:3" ht="16.2" customHeight="1">
      <c r="A7" s="24"/>
      <c r="B7" s="24"/>
      <c r="C7" s="24"/>
    </row>
    <row r="8" spans="1:3" ht="16.2" customHeight="1">
      <c r="A8" s="25"/>
      <c r="B8" s="25"/>
      <c r="C8" s="25"/>
    </row>
    <row r="9" spans="1:3" ht="16.2" customHeight="1">
      <c r="A9" s="24"/>
      <c r="B9" s="24"/>
      <c r="C9" s="24"/>
    </row>
    <row r="10" spans="1:3" ht="16.2" customHeight="1">
      <c r="A10" s="24"/>
      <c r="B10" s="24"/>
      <c r="C10" s="24"/>
    </row>
    <row r="11" spans="1:3" ht="16.2" customHeight="1">
      <c r="A11" s="24"/>
      <c r="B11" s="24"/>
      <c r="C11" s="24"/>
    </row>
    <row r="12" spans="1:3" ht="16.2" customHeight="1">
      <c r="A12" s="85" t="s">
        <v>0</v>
      </c>
      <c r="B12" s="85"/>
      <c r="C12" s="85"/>
    </row>
    <row r="13" spans="1:3" ht="16.2" customHeight="1">
      <c r="A13" s="24"/>
      <c r="B13" s="24"/>
      <c r="C13" s="24"/>
    </row>
    <row r="14" spans="1:3" ht="16.2" customHeight="1">
      <c r="A14" s="24"/>
      <c r="B14" s="24"/>
      <c r="C14" s="24"/>
    </row>
    <row r="15" spans="1:3" ht="16.2" customHeight="1">
      <c r="A15" s="24"/>
      <c r="B15" s="24"/>
      <c r="C15" s="24"/>
    </row>
    <row r="16" spans="1:3" ht="19.95" customHeight="1">
      <c r="A16" s="86" t="s">
        <v>1</v>
      </c>
      <c r="B16" s="86"/>
      <c r="C16" s="86"/>
    </row>
    <row r="17" spans="1:9" ht="16.2" customHeight="1">
      <c r="A17" s="87" t="s">
        <v>2</v>
      </c>
      <c r="B17" s="87"/>
      <c r="C17" s="87"/>
    </row>
    <row r="18" spans="1:9" ht="16.2" customHeight="1">
      <c r="A18" s="24"/>
      <c r="B18" s="24"/>
      <c r="C18" s="24"/>
    </row>
    <row r="19" spans="1:9" ht="72" customHeight="1">
      <c r="A19" s="88" t="s">
        <v>3</v>
      </c>
      <c r="B19" s="88"/>
      <c r="C19" s="88"/>
    </row>
    <row r="20" spans="1:9" ht="16.2" customHeight="1">
      <c r="A20" s="87" t="s">
        <v>4</v>
      </c>
      <c r="B20" s="87"/>
      <c r="C20" s="87"/>
    </row>
    <row r="21" spans="1:9" ht="16.2" customHeight="1">
      <c r="A21" s="24"/>
      <c r="B21" s="24"/>
      <c r="C21" s="24"/>
    </row>
    <row r="22" spans="1:9" ht="16.2" customHeight="1">
      <c r="A22" s="24"/>
      <c r="B22" s="24"/>
      <c r="C22" s="24"/>
    </row>
    <row r="23" spans="1:9" ht="51" customHeight="1">
      <c r="A23" s="50" t="s">
        <v>5</v>
      </c>
      <c r="B23" s="50" t="s">
        <v>6</v>
      </c>
      <c r="C23" s="50" t="s">
        <v>7</v>
      </c>
      <c r="D23" s="51"/>
      <c r="E23" s="51"/>
      <c r="F23" s="51"/>
      <c r="G23" s="52"/>
      <c r="H23" s="52"/>
      <c r="I23" s="52"/>
    </row>
    <row r="24" spans="1:9" ht="16.2" customHeight="1">
      <c r="A24" s="50">
        <v>1</v>
      </c>
      <c r="B24" s="50">
        <v>2</v>
      </c>
      <c r="C24" s="50">
        <v>3</v>
      </c>
      <c r="D24" s="51"/>
      <c r="E24" s="51"/>
      <c r="F24" s="51"/>
      <c r="G24" s="52"/>
      <c r="H24" s="52"/>
      <c r="I24" s="52"/>
    </row>
    <row r="25" spans="1:9" ht="16.95" customHeight="1">
      <c r="A25" s="82" t="s">
        <v>130</v>
      </c>
      <c r="B25" s="83"/>
      <c r="C25" s="84"/>
      <c r="D25" s="51"/>
      <c r="E25" s="51"/>
      <c r="F25" s="51"/>
      <c r="G25" s="52"/>
      <c r="H25" s="52"/>
      <c r="I25" s="52"/>
    </row>
    <row r="26" spans="1:9" ht="16.95" customHeight="1">
      <c r="A26" s="50">
        <v>1</v>
      </c>
      <c r="B26" s="53" t="s">
        <v>8</v>
      </c>
      <c r="C26" s="61"/>
      <c r="D26" s="51"/>
      <c r="E26" s="51"/>
      <c r="F26" s="51"/>
      <c r="G26" s="52"/>
      <c r="H26" s="52" t="s">
        <v>9</v>
      </c>
      <c r="I26" s="52"/>
    </row>
    <row r="27" spans="1:9" ht="16.95" customHeight="1">
      <c r="A27" s="54" t="s">
        <v>10</v>
      </c>
      <c r="B27" s="53" t="s">
        <v>11</v>
      </c>
      <c r="C27" s="62">
        <v>0</v>
      </c>
      <c r="D27" s="63"/>
      <c r="E27" s="63"/>
      <c r="F27" s="63"/>
      <c r="G27" s="64" t="s">
        <v>12</v>
      </c>
      <c r="H27" s="64" t="s">
        <v>13</v>
      </c>
      <c r="I27" s="64" t="s">
        <v>14</v>
      </c>
    </row>
    <row r="28" spans="1:9" ht="16.95" customHeight="1">
      <c r="A28" s="54" t="s">
        <v>15</v>
      </c>
      <c r="B28" s="53" t="s">
        <v>16</v>
      </c>
      <c r="C28" s="62">
        <v>0</v>
      </c>
      <c r="D28" s="63"/>
      <c r="E28" s="63"/>
      <c r="F28" s="63"/>
      <c r="G28" s="65">
        <v>2019</v>
      </c>
      <c r="H28" s="66">
        <v>106.826398641827</v>
      </c>
      <c r="I28" s="67"/>
    </row>
    <row r="29" spans="1:9" ht="16.95" customHeight="1">
      <c r="A29" s="54" t="s">
        <v>17</v>
      </c>
      <c r="B29" s="53" t="s">
        <v>18</v>
      </c>
      <c r="C29" s="55">
        <f>ССР!G61*1.2</f>
        <v>5531.0354322051599</v>
      </c>
      <c r="D29" s="63"/>
      <c r="E29" s="63"/>
      <c r="F29" s="63"/>
      <c r="G29" s="65">
        <v>2020</v>
      </c>
      <c r="H29" s="66">
        <v>105.56188522495653</v>
      </c>
      <c r="I29" s="67"/>
    </row>
    <row r="30" spans="1:9" ht="16.95" customHeight="1">
      <c r="A30" s="50">
        <v>2</v>
      </c>
      <c r="B30" s="53" t="s">
        <v>19</v>
      </c>
      <c r="C30" s="55">
        <f>C27+C28+C29</f>
        <v>5531.0354322051599</v>
      </c>
      <c r="D30" s="68"/>
      <c r="E30" s="69"/>
      <c r="F30" s="70"/>
      <c r="G30" s="65">
        <v>2021</v>
      </c>
      <c r="H30" s="66">
        <v>104.9354</v>
      </c>
      <c r="I30" s="67"/>
    </row>
    <row r="31" spans="1:9" ht="16.95" customHeight="1">
      <c r="A31" s="54" t="s">
        <v>20</v>
      </c>
      <c r="B31" s="53" t="s">
        <v>21</v>
      </c>
      <c r="C31" s="55">
        <f>C30-ROUND(C30/1.2,5)</f>
        <v>921.83924220516019</v>
      </c>
      <c r="D31" s="63"/>
      <c r="E31" s="69"/>
      <c r="F31" s="63"/>
      <c r="G31" s="65">
        <v>2022</v>
      </c>
      <c r="H31" s="66">
        <v>114.63142733059361</v>
      </c>
      <c r="I31" s="71"/>
    </row>
    <row r="32" spans="1:9" ht="15.6">
      <c r="A32" s="50">
        <v>3</v>
      </c>
      <c r="B32" s="53" t="s">
        <v>22</v>
      </c>
      <c r="C32" s="72">
        <f>C30*I37</f>
        <v>6699.601492881965</v>
      </c>
      <c r="D32" s="63"/>
      <c r="E32" s="73"/>
      <c r="F32" s="56"/>
      <c r="G32" s="74">
        <v>2023</v>
      </c>
      <c r="H32" s="66">
        <v>109.09646626082731</v>
      </c>
      <c r="I32" s="71"/>
    </row>
    <row r="33" spans="1:9" ht="15.6">
      <c r="A33" s="82" t="s">
        <v>131</v>
      </c>
      <c r="B33" s="83"/>
      <c r="C33" s="84"/>
      <c r="D33" s="51"/>
      <c r="E33" s="75"/>
      <c r="F33" s="57"/>
      <c r="G33" s="65">
        <v>2024</v>
      </c>
      <c r="H33" s="66">
        <v>109.11350326220534</v>
      </c>
      <c r="I33" s="71"/>
    </row>
    <row r="34" spans="1:9" ht="15.6">
      <c r="A34" s="50">
        <v>1</v>
      </c>
      <c r="B34" s="53" t="s">
        <v>8</v>
      </c>
      <c r="C34" s="61"/>
      <c r="D34" s="51"/>
      <c r="E34" s="76"/>
      <c r="F34" s="77"/>
      <c r="G34" s="65">
        <v>2025</v>
      </c>
      <c r="H34" s="66">
        <v>107.81631706396419</v>
      </c>
      <c r="I34" s="78">
        <f>(H34+100)/200</f>
        <v>1.039081585319821</v>
      </c>
    </row>
    <row r="35" spans="1:9" ht="15.6">
      <c r="A35" s="54" t="s">
        <v>10</v>
      </c>
      <c r="B35" s="53" t="s">
        <v>11</v>
      </c>
      <c r="C35" s="58">
        <f>ССР!D70+ССР!E70</f>
        <v>7094.4312185168092</v>
      </c>
      <c r="D35" s="63"/>
      <c r="E35" s="76"/>
      <c r="F35" s="63"/>
      <c r="G35" s="65">
        <v>2026</v>
      </c>
      <c r="H35" s="66">
        <v>105.26289686896166</v>
      </c>
      <c r="I35" s="78">
        <f>(H35+100)/200*H34/100</f>
        <v>1.1065344785145874</v>
      </c>
    </row>
    <row r="36" spans="1:9" ht="15.6">
      <c r="A36" s="54" t="s">
        <v>15</v>
      </c>
      <c r="B36" s="53" t="s">
        <v>16</v>
      </c>
      <c r="C36" s="58">
        <f>ССР!F70</f>
        <v>104978.476353732</v>
      </c>
      <c r="D36" s="63"/>
      <c r="E36" s="76"/>
      <c r="F36" s="63"/>
      <c r="G36" s="65">
        <v>2027</v>
      </c>
      <c r="H36" s="66">
        <v>104.42089798933949</v>
      </c>
      <c r="I36" s="78">
        <f>(H36+100)/200*H35/100*H34/100</f>
        <v>1.1599922999352297</v>
      </c>
    </row>
    <row r="37" spans="1:9" ht="15.6">
      <c r="A37" s="54" t="s">
        <v>17</v>
      </c>
      <c r="B37" s="53" t="s">
        <v>18</v>
      </c>
      <c r="C37" s="58">
        <f>ССР!G70-C29</f>
        <v>5781.1194567714401</v>
      </c>
      <c r="D37" s="63"/>
      <c r="E37" s="76"/>
      <c r="F37" s="63"/>
      <c r="G37" s="65">
        <v>2028</v>
      </c>
      <c r="H37" s="66">
        <v>104.42089798933949</v>
      </c>
      <c r="I37" s="78">
        <f>(H37+100)/200*H36/100*H35/100*H34/100</f>
        <v>1.2112743761995592</v>
      </c>
    </row>
    <row r="38" spans="1:9" ht="15.6">
      <c r="A38" s="50">
        <v>2</v>
      </c>
      <c r="B38" s="53" t="s">
        <v>19</v>
      </c>
      <c r="C38" s="58">
        <f>C35+C36+C37</f>
        <v>117854.02702902025</v>
      </c>
      <c r="D38" s="68"/>
      <c r="E38" s="73"/>
      <c r="F38" s="56"/>
      <c r="G38" s="65">
        <v>2029</v>
      </c>
      <c r="H38" s="66">
        <v>104.42089798933949</v>
      </c>
      <c r="I38" s="78">
        <f>(H38+100)/200*H37/100*H36/100*H35/100*H34/100</f>
        <v>1.26482358074235</v>
      </c>
    </row>
    <row r="39" spans="1:9" ht="15.6">
      <c r="A39" s="54" t="s">
        <v>20</v>
      </c>
      <c r="B39" s="53" t="s">
        <v>21</v>
      </c>
      <c r="C39" s="55">
        <f>C38-ROUND(C38/1.2,5)</f>
        <v>19642.337839020242</v>
      </c>
      <c r="D39" s="63"/>
      <c r="E39" s="76"/>
      <c r="F39" s="63"/>
      <c r="G39" s="51"/>
      <c r="H39" s="51"/>
      <c r="I39" s="51"/>
    </row>
    <row r="40" spans="1:9" ht="15.6">
      <c r="A40" s="50">
        <v>3</v>
      </c>
      <c r="B40" s="53" t="s">
        <v>22</v>
      </c>
      <c r="C40" s="79">
        <f>C38*I38</f>
        <v>149064.55247175109</v>
      </c>
      <c r="D40" s="63"/>
      <c r="E40" s="73"/>
      <c r="F40" s="56"/>
      <c r="G40" s="51"/>
      <c r="H40" s="51"/>
      <c r="I40" s="51"/>
    </row>
    <row r="41" spans="1:9" ht="15.6">
      <c r="A41" s="50"/>
      <c r="B41" s="53"/>
      <c r="C41" s="58"/>
      <c r="D41" s="63"/>
      <c r="E41" s="59"/>
      <c r="F41" s="63"/>
      <c r="G41" s="51"/>
      <c r="H41" s="51"/>
      <c r="I41" s="51"/>
    </row>
    <row r="42" spans="1:9" ht="15.6">
      <c r="A42" s="50"/>
      <c r="B42" s="53" t="s">
        <v>23</v>
      </c>
      <c r="C42" s="103">
        <f>C40+C32</f>
        <v>155764.15396463306</v>
      </c>
      <c r="D42" s="63"/>
      <c r="E42" s="73"/>
      <c r="F42" s="56"/>
      <c r="G42" s="51"/>
      <c r="H42" s="51"/>
      <c r="I42" s="80"/>
    </row>
    <row r="43" spans="1:9" ht="15.6">
      <c r="A43" s="52"/>
      <c r="B43" s="52"/>
      <c r="C43" s="52"/>
      <c r="D43" s="80"/>
      <c r="E43" s="51"/>
      <c r="F43" s="77"/>
      <c r="G43" s="51"/>
      <c r="H43" s="51"/>
      <c r="I43" s="51"/>
    </row>
    <row r="44" spans="1:9" ht="15.6">
      <c r="A44" s="60" t="s">
        <v>24</v>
      </c>
      <c r="B44" s="52"/>
      <c r="C44" s="52"/>
      <c r="D44" s="51"/>
      <c r="E44" s="81"/>
      <c r="F44" s="51"/>
      <c r="G44" s="51"/>
      <c r="H44" s="51"/>
      <c r="I44" s="51"/>
    </row>
  </sheetData>
  <mergeCells count="7">
    <mergeCell ref="A25:C25"/>
    <mergeCell ref="A33:C33"/>
    <mergeCell ref="A12:C12"/>
    <mergeCell ref="A16:C16"/>
    <mergeCell ref="A17:C17"/>
    <mergeCell ref="A19:C19"/>
    <mergeCell ref="A20:C20"/>
  </mergeCells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70"/>
  <sheetViews>
    <sheetView topLeftCell="B61" zoomScale="90" zoomScaleNormal="90" workbookViewId="0">
      <selection activeCell="B18" sqref="B18:B19"/>
    </sheetView>
  </sheetViews>
  <sheetFormatPr defaultColWidth="8.6640625" defaultRowHeight="15.6"/>
  <cols>
    <col min="1" max="1" width="10.6640625" style="20" customWidth="1"/>
    <col min="2" max="2" width="66.33203125" style="20" customWidth="1"/>
    <col min="3" max="3" width="66.6640625" style="20" customWidth="1"/>
    <col min="4" max="4" width="21.6640625" style="20" customWidth="1"/>
    <col min="5" max="5" width="21.109375" style="20" customWidth="1"/>
    <col min="6" max="6" width="23" style="20" customWidth="1"/>
    <col min="7" max="7" width="16.6640625" style="20" customWidth="1"/>
    <col min="8" max="8" width="17.44140625" style="20" customWidth="1"/>
    <col min="9" max="9" width="8.6640625" style="20"/>
  </cols>
  <sheetData>
    <row r="1" spans="1:8">
      <c r="A1" s="23"/>
      <c r="B1" s="23"/>
      <c r="C1" s="23"/>
      <c r="D1" s="23"/>
      <c r="E1" s="23"/>
      <c r="F1" s="23"/>
      <c r="G1" s="23"/>
      <c r="H1" s="23"/>
    </row>
    <row r="2" spans="1:8">
      <c r="A2" s="24"/>
      <c r="B2" s="24"/>
      <c r="C2" s="24"/>
      <c r="D2" s="24"/>
      <c r="E2" s="24"/>
      <c r="F2" s="24"/>
      <c r="G2" s="24"/>
      <c r="H2" s="24"/>
    </row>
    <row r="3" spans="1:8">
      <c r="A3" s="25"/>
      <c r="B3" s="25"/>
      <c r="C3" s="25"/>
      <c r="E3" s="25"/>
      <c r="F3" s="25"/>
      <c r="G3" s="25"/>
      <c r="H3" s="25"/>
    </row>
    <row r="4" spans="1:8">
      <c r="A4" s="24"/>
      <c r="B4" s="24"/>
      <c r="C4" s="24"/>
      <c r="D4" s="24"/>
      <c r="E4" s="24"/>
      <c r="F4" s="24"/>
      <c r="G4" s="24"/>
      <c r="H4" s="24"/>
    </row>
    <row r="5" spans="1:8">
      <c r="A5" s="24"/>
      <c r="B5" s="24"/>
      <c r="C5" s="24"/>
      <c r="D5" s="24"/>
      <c r="E5" s="24"/>
      <c r="F5" s="24"/>
      <c r="G5" s="24"/>
      <c r="H5" s="24"/>
    </row>
    <row r="6" spans="1:8">
      <c r="A6" s="24"/>
      <c r="B6" s="24"/>
      <c r="C6" s="36"/>
      <c r="D6" s="24"/>
      <c r="E6" s="24"/>
      <c r="F6" s="24"/>
      <c r="G6" s="24"/>
      <c r="H6" s="24"/>
    </row>
    <row r="7" spans="1:8">
      <c r="A7" s="24"/>
      <c r="B7" s="24"/>
      <c r="C7" s="24"/>
      <c r="D7" s="24"/>
      <c r="E7" s="24"/>
      <c r="F7" s="24"/>
      <c r="G7" s="24"/>
      <c r="H7" s="24"/>
    </row>
    <row r="8" spans="1:8">
      <c r="A8" s="25"/>
      <c r="B8" s="25"/>
      <c r="C8" s="25"/>
      <c r="E8" s="25"/>
      <c r="F8" s="25"/>
      <c r="G8" s="25"/>
      <c r="H8" s="25"/>
    </row>
    <row r="9" spans="1:8">
      <c r="A9" s="24"/>
      <c r="B9" s="24"/>
      <c r="C9" s="24"/>
      <c r="D9" s="24"/>
      <c r="E9" s="24"/>
      <c r="F9" s="24"/>
      <c r="G9" s="24"/>
      <c r="H9" s="24"/>
    </row>
    <row r="10" spans="1:8">
      <c r="A10" s="24"/>
      <c r="B10" s="24"/>
      <c r="C10" s="24"/>
      <c r="D10" s="24"/>
      <c r="E10" s="24"/>
      <c r="F10" s="24"/>
      <c r="G10" s="24"/>
      <c r="H10" s="24"/>
    </row>
    <row r="11" spans="1:8">
      <c r="A11" s="26"/>
      <c r="B11" s="26"/>
      <c r="C11" s="37" t="s">
        <v>25</v>
      </c>
      <c r="E11" s="26"/>
      <c r="F11" s="26"/>
      <c r="G11" s="26"/>
      <c r="H11" s="26"/>
    </row>
    <row r="12" spans="1:8">
      <c r="A12" s="24"/>
      <c r="B12" s="24"/>
      <c r="C12" s="24"/>
      <c r="D12" s="24"/>
      <c r="E12" s="24"/>
      <c r="F12" s="24"/>
      <c r="G12" s="24"/>
      <c r="H12" s="24"/>
    </row>
    <row r="13" spans="1:8" ht="78.75" customHeight="1">
      <c r="A13" s="88" t="s">
        <v>3</v>
      </c>
      <c r="B13" s="88"/>
      <c r="C13" s="88"/>
      <c r="D13" s="88"/>
      <c r="E13" s="88"/>
      <c r="F13" s="88"/>
      <c r="G13" s="88"/>
      <c r="H13" s="88"/>
    </row>
    <row r="14" spans="1:8">
      <c r="A14" s="35"/>
      <c r="B14" s="35"/>
      <c r="C14" s="25" t="s">
        <v>4</v>
      </c>
      <c r="E14" s="35"/>
      <c r="F14" s="35"/>
      <c r="G14" s="35"/>
      <c r="H14" s="35"/>
    </row>
    <row r="15" spans="1:8">
      <c r="A15" s="24"/>
      <c r="B15" s="24"/>
      <c r="C15" s="24"/>
      <c r="D15" s="24"/>
      <c r="E15" s="38"/>
      <c r="F15" s="24"/>
      <c r="G15" s="24"/>
      <c r="H15" s="24"/>
    </row>
    <row r="16" spans="1:8">
      <c r="A16" s="24" t="s">
        <v>26</v>
      </c>
      <c r="B16" s="24"/>
      <c r="C16" s="24"/>
      <c r="D16" s="24"/>
      <c r="E16" s="24"/>
      <c r="F16" s="24"/>
      <c r="G16" s="24"/>
      <c r="H16" s="29"/>
    </row>
    <row r="17" spans="1:8">
      <c r="A17" s="24"/>
      <c r="B17" s="24"/>
      <c r="C17" s="24"/>
      <c r="D17" s="24"/>
      <c r="E17" s="24"/>
      <c r="F17" s="24"/>
      <c r="G17" s="24"/>
      <c r="H17" s="24"/>
    </row>
    <row r="18" spans="1:8" ht="36" customHeight="1">
      <c r="A18" s="92" t="s">
        <v>5</v>
      </c>
      <c r="B18" s="92" t="s">
        <v>27</v>
      </c>
      <c r="C18" s="92" t="s">
        <v>28</v>
      </c>
      <c r="D18" s="89" t="s">
        <v>29</v>
      </c>
      <c r="E18" s="90"/>
      <c r="F18" s="90"/>
      <c r="G18" s="90"/>
      <c r="H18" s="91"/>
    </row>
    <row r="19" spans="1:8" ht="85.2" customHeight="1">
      <c r="A19" s="92"/>
      <c r="B19" s="92"/>
      <c r="C19" s="92"/>
      <c r="D19" s="2" t="s">
        <v>30</v>
      </c>
      <c r="E19" s="2" t="s">
        <v>31</v>
      </c>
      <c r="F19" s="2" t="s">
        <v>32</v>
      </c>
      <c r="G19" s="2" t="s">
        <v>33</v>
      </c>
      <c r="H19" s="2" t="s">
        <v>34</v>
      </c>
    </row>
    <row r="20" spans="1:8">
      <c r="A20" s="2">
        <v>1</v>
      </c>
      <c r="B20" s="2">
        <v>2</v>
      </c>
      <c r="C20" s="30">
        <v>3</v>
      </c>
      <c r="D20" s="2">
        <v>4</v>
      </c>
      <c r="E20" s="2">
        <v>5</v>
      </c>
      <c r="F20" s="2">
        <v>6</v>
      </c>
      <c r="G20" s="2">
        <v>7</v>
      </c>
      <c r="H20" s="2">
        <v>8</v>
      </c>
    </row>
    <row r="21" spans="1:8" ht="16.95" customHeight="1">
      <c r="A21" s="39"/>
      <c r="B21" s="33"/>
      <c r="C21" s="40" t="s">
        <v>35</v>
      </c>
      <c r="D21" s="41"/>
      <c r="E21" s="41"/>
      <c r="F21" s="41"/>
      <c r="G21" s="41"/>
      <c r="H21" s="41"/>
    </row>
    <row r="22" spans="1:8">
      <c r="A22" s="39"/>
      <c r="B22" s="2"/>
      <c r="C22" s="42"/>
      <c r="D22" s="43"/>
      <c r="E22" s="43"/>
      <c r="F22" s="43"/>
      <c r="G22" s="41"/>
      <c r="H22" s="41">
        <f>SUM(D22:G22)</f>
        <v>0</v>
      </c>
    </row>
    <row r="23" spans="1:8" ht="16.95" customHeight="1">
      <c r="A23" s="2"/>
      <c r="B23" s="33"/>
      <c r="C23" s="40" t="s">
        <v>36</v>
      </c>
      <c r="D23" s="41">
        <f>SUM(D22:D22)</f>
        <v>0</v>
      </c>
      <c r="E23" s="41">
        <f>SUM(E22:E22)</f>
        <v>0</v>
      </c>
      <c r="F23" s="41">
        <f>SUM(F22:F22)</f>
        <v>0</v>
      </c>
      <c r="G23" s="41">
        <f>SUM(G22:G22)</f>
        <v>0</v>
      </c>
      <c r="H23" s="41">
        <f>SUM(D23:G23)</f>
        <v>0</v>
      </c>
    </row>
    <row r="24" spans="1:8" ht="16.95" customHeight="1">
      <c r="A24" s="2"/>
      <c r="B24" s="33"/>
      <c r="C24" s="44" t="s">
        <v>37</v>
      </c>
      <c r="D24" s="41"/>
      <c r="E24" s="41"/>
      <c r="F24" s="41"/>
      <c r="G24" s="41"/>
      <c r="H24" s="41"/>
    </row>
    <row r="25" spans="1:8" s="35" customFormat="1" ht="31.2">
      <c r="A25" s="2">
        <v>1</v>
      </c>
      <c r="B25" s="2" t="s">
        <v>38</v>
      </c>
      <c r="C25" s="42" t="s">
        <v>39</v>
      </c>
      <c r="D25" s="41">
        <v>3808.7933484178998</v>
      </c>
      <c r="E25" s="41">
        <v>1648.8181505219</v>
      </c>
      <c r="F25" s="41">
        <v>84934.042357387996</v>
      </c>
      <c r="G25" s="41">
        <v>0</v>
      </c>
      <c r="H25" s="41">
        <v>90391.653856328005</v>
      </c>
    </row>
    <row r="26" spans="1:8" ht="16.95" customHeight="1">
      <c r="A26" s="2"/>
      <c r="B26" s="33"/>
      <c r="C26" s="33" t="s">
        <v>40</v>
      </c>
      <c r="D26" s="41">
        <v>3808.7933484178998</v>
      </c>
      <c r="E26" s="41">
        <v>1648.8181505219</v>
      </c>
      <c r="F26" s="41">
        <v>84934.042357387996</v>
      </c>
      <c r="G26" s="41">
        <v>0</v>
      </c>
      <c r="H26" s="41">
        <v>90391.653856328005</v>
      </c>
    </row>
    <row r="27" spans="1:8" ht="16.95" customHeight="1">
      <c r="A27" s="2"/>
      <c r="B27" s="33"/>
      <c r="C27" s="44" t="s">
        <v>41</v>
      </c>
      <c r="D27" s="41"/>
      <c r="E27" s="41"/>
      <c r="F27" s="41"/>
      <c r="G27" s="41"/>
      <c r="H27" s="41"/>
    </row>
    <row r="28" spans="1:8" s="35" customFormat="1">
      <c r="A28" s="45"/>
      <c r="B28" s="45"/>
      <c r="C28" s="46"/>
      <c r="D28" s="41"/>
      <c r="E28" s="41"/>
      <c r="F28" s="41"/>
      <c r="G28" s="41"/>
      <c r="H28" s="41">
        <f>SUM(D28:G28)</f>
        <v>0</v>
      </c>
    </row>
    <row r="29" spans="1:8" ht="16.95" customHeight="1">
      <c r="A29" s="2"/>
      <c r="B29" s="33"/>
      <c r="C29" s="33" t="s">
        <v>42</v>
      </c>
      <c r="D29" s="41">
        <f>SUM(D28:D28)</f>
        <v>0</v>
      </c>
      <c r="E29" s="41">
        <f>SUM(E28:E28)</f>
        <v>0</v>
      </c>
      <c r="F29" s="41">
        <f>SUM(F28:F28)</f>
        <v>0</v>
      </c>
      <c r="G29" s="41">
        <f>SUM(G28:G28)</f>
        <v>0</v>
      </c>
      <c r="H29" s="41">
        <f>SUM(D29:G29)</f>
        <v>0</v>
      </c>
    </row>
    <row r="30" spans="1:8" ht="16.95" customHeight="1">
      <c r="A30" s="39"/>
      <c r="B30" s="33"/>
      <c r="C30" s="40" t="s">
        <v>43</v>
      </c>
      <c r="D30" s="41"/>
      <c r="E30" s="41"/>
      <c r="F30" s="41"/>
      <c r="G30" s="41"/>
      <c r="H30" s="41"/>
    </row>
    <row r="31" spans="1:8">
      <c r="A31" s="39"/>
      <c r="B31" s="2"/>
      <c r="C31" s="47"/>
      <c r="D31" s="41"/>
      <c r="E31" s="41"/>
      <c r="F31" s="41"/>
      <c r="G31" s="41"/>
      <c r="H31" s="41">
        <f>SUM(D31:G31)</f>
        <v>0</v>
      </c>
    </row>
    <row r="32" spans="1:8" ht="16.95" customHeight="1">
      <c r="A32" s="2"/>
      <c r="B32" s="33"/>
      <c r="C32" s="40" t="s">
        <v>44</v>
      </c>
      <c r="D32" s="41">
        <f>SUM(D31:D31)</f>
        <v>0</v>
      </c>
      <c r="E32" s="41">
        <f>SUM(E31:E31)</f>
        <v>0</v>
      </c>
      <c r="F32" s="41">
        <f>SUM(F31:F31)</f>
        <v>0</v>
      </c>
      <c r="G32" s="41">
        <f>SUM(G31:G31)</f>
        <v>0</v>
      </c>
      <c r="H32" s="41">
        <f>SUM(D32:G32)</f>
        <v>0</v>
      </c>
    </row>
    <row r="33" spans="1:8" ht="16.95" customHeight="1">
      <c r="A33" s="2"/>
      <c r="B33" s="33"/>
      <c r="C33" s="44" t="s">
        <v>45</v>
      </c>
      <c r="D33" s="41"/>
      <c r="E33" s="41"/>
      <c r="F33" s="41"/>
      <c r="G33" s="41"/>
      <c r="H33" s="41"/>
    </row>
    <row r="34" spans="1:8" s="35" customFormat="1">
      <c r="A34" s="45"/>
      <c r="B34" s="45"/>
      <c r="C34" s="46"/>
      <c r="D34" s="41"/>
      <c r="E34" s="41"/>
      <c r="F34" s="41"/>
      <c r="G34" s="41"/>
      <c r="H34" s="41">
        <f>SUM(D34:G34)</f>
        <v>0</v>
      </c>
    </row>
    <row r="35" spans="1:8" ht="16.95" customHeight="1">
      <c r="A35" s="2"/>
      <c r="B35" s="33"/>
      <c r="C35" s="33" t="s">
        <v>46</v>
      </c>
      <c r="D35" s="41">
        <f>SUM(D34:D34)</f>
        <v>0</v>
      </c>
      <c r="E35" s="41">
        <f>SUM(E34:E34)</f>
        <v>0</v>
      </c>
      <c r="F35" s="41">
        <f>SUM(F34:F34)</f>
        <v>0</v>
      </c>
      <c r="G35" s="41">
        <f>SUM(G34:G34)</f>
        <v>0</v>
      </c>
      <c r="H35" s="41">
        <f>SUM(D35:G35)</f>
        <v>0</v>
      </c>
    </row>
    <row r="36" spans="1:8" ht="34.200000000000003" customHeight="1">
      <c r="A36" s="2"/>
      <c r="B36" s="33"/>
      <c r="C36" s="44" t="s">
        <v>47</v>
      </c>
      <c r="D36" s="41"/>
      <c r="E36" s="41"/>
      <c r="F36" s="41"/>
      <c r="G36" s="41"/>
      <c r="H36" s="41"/>
    </row>
    <row r="37" spans="1:8" s="35" customFormat="1">
      <c r="A37" s="45"/>
      <c r="B37" s="45"/>
      <c r="C37" s="46"/>
      <c r="D37" s="41"/>
      <c r="E37" s="41"/>
      <c r="F37" s="41"/>
      <c r="G37" s="41"/>
      <c r="H37" s="41">
        <f>SUM(D37:G37)</f>
        <v>0</v>
      </c>
    </row>
    <row r="38" spans="1:8" ht="16.95" customHeight="1">
      <c r="A38" s="2"/>
      <c r="B38" s="33"/>
      <c r="C38" s="33" t="s">
        <v>48</v>
      </c>
      <c r="D38" s="41">
        <f>SUM(D37:D37)</f>
        <v>0</v>
      </c>
      <c r="E38" s="41">
        <f>SUM(E37:E37)</f>
        <v>0</v>
      </c>
      <c r="F38" s="41">
        <f>SUM(F37:F37)</f>
        <v>0</v>
      </c>
      <c r="G38" s="41">
        <f>SUM(G37:G37)</f>
        <v>0</v>
      </c>
      <c r="H38" s="41">
        <f>SUM(D38:G38)</f>
        <v>0</v>
      </c>
    </row>
    <row r="39" spans="1:8" ht="16.95" customHeight="1">
      <c r="A39" s="2"/>
      <c r="B39" s="33"/>
      <c r="C39" s="44" t="s">
        <v>49</v>
      </c>
      <c r="D39" s="41"/>
      <c r="E39" s="41"/>
      <c r="F39" s="41"/>
      <c r="G39" s="41"/>
      <c r="H39" s="41"/>
    </row>
    <row r="40" spans="1:8" s="35" customFormat="1">
      <c r="A40" s="45"/>
      <c r="B40" s="45"/>
      <c r="C40" s="46"/>
      <c r="D40" s="41"/>
      <c r="E40" s="41"/>
      <c r="F40" s="41"/>
      <c r="G40" s="41"/>
      <c r="H40" s="41">
        <f>SUM(D40:G40)</f>
        <v>0</v>
      </c>
    </row>
    <row r="41" spans="1:8" ht="16.95" customHeight="1">
      <c r="A41" s="2"/>
      <c r="B41" s="33"/>
      <c r="C41" s="33" t="s">
        <v>50</v>
      </c>
      <c r="D41" s="41">
        <f>SUM(D40:D40)</f>
        <v>0</v>
      </c>
      <c r="E41" s="41">
        <f>SUM(E40:E40)</f>
        <v>0</v>
      </c>
      <c r="F41" s="41">
        <f>SUM(F40:F40)</f>
        <v>0</v>
      </c>
      <c r="G41" s="41">
        <f>SUM(G40:G40)</f>
        <v>0</v>
      </c>
      <c r="H41" s="41">
        <f>SUM(D41:G41)</f>
        <v>0</v>
      </c>
    </row>
    <row r="42" spans="1:8" ht="16.95" customHeight="1">
      <c r="A42" s="2"/>
      <c r="B42" s="33"/>
      <c r="C42" s="33" t="s">
        <v>51</v>
      </c>
      <c r="D42" s="41">
        <v>3808.7933484178998</v>
      </c>
      <c r="E42" s="41">
        <v>1648.8181505219</v>
      </c>
      <c r="F42" s="41">
        <v>84934.042357387996</v>
      </c>
      <c r="G42" s="41">
        <v>0</v>
      </c>
      <c r="H42" s="41">
        <v>90391.653856328005</v>
      </c>
    </row>
    <row r="43" spans="1:8" ht="16.95" customHeight="1">
      <c r="A43" s="2"/>
      <c r="B43" s="33"/>
      <c r="C43" s="44" t="s">
        <v>52</v>
      </c>
      <c r="D43" s="41"/>
      <c r="E43" s="41"/>
      <c r="F43" s="41"/>
      <c r="G43" s="41"/>
      <c r="H43" s="41"/>
    </row>
    <row r="44" spans="1:8" ht="31.2">
      <c r="A44" s="2">
        <v>2</v>
      </c>
      <c r="B44" s="2" t="s">
        <v>53</v>
      </c>
      <c r="C44" s="42" t="s">
        <v>54</v>
      </c>
      <c r="D44" s="41">
        <v>95.439402888871996</v>
      </c>
      <c r="E44" s="41">
        <v>40.986246639393002</v>
      </c>
      <c r="F44" s="41">
        <v>0</v>
      </c>
      <c r="G44" s="41">
        <v>0</v>
      </c>
      <c r="H44" s="41">
        <v>136.42564952826999</v>
      </c>
    </row>
    <row r="45" spans="1:8" ht="16.95" customHeight="1">
      <c r="A45" s="2"/>
      <c r="B45" s="33"/>
      <c r="C45" s="33" t="s">
        <v>55</v>
      </c>
      <c r="D45" s="41">
        <v>95.439402888871996</v>
      </c>
      <c r="E45" s="41">
        <v>40.986246639393002</v>
      </c>
      <c r="F45" s="41">
        <v>0</v>
      </c>
      <c r="G45" s="41">
        <v>0</v>
      </c>
      <c r="H45" s="41">
        <v>136.42564952826999</v>
      </c>
    </row>
    <row r="46" spans="1:8" ht="16.95" customHeight="1">
      <c r="A46" s="2"/>
      <c r="B46" s="33"/>
      <c r="C46" s="33" t="s">
        <v>56</v>
      </c>
      <c r="D46" s="41">
        <v>3904.2327513067999</v>
      </c>
      <c r="E46" s="41">
        <v>1689.8043971612999</v>
      </c>
      <c r="F46" s="41">
        <v>84934.042357387996</v>
      </c>
      <c r="G46" s="41">
        <v>0</v>
      </c>
      <c r="H46" s="41">
        <v>90528.079505856003</v>
      </c>
    </row>
    <row r="47" spans="1:8" ht="16.95" customHeight="1">
      <c r="A47" s="2"/>
      <c r="B47" s="33"/>
      <c r="C47" s="33" t="s">
        <v>57</v>
      </c>
      <c r="D47" s="41"/>
      <c r="E47" s="41"/>
      <c r="F47" s="41"/>
      <c r="G47" s="41"/>
      <c r="H47" s="41"/>
    </row>
    <row r="48" spans="1:8" ht="31.2">
      <c r="A48" s="2">
        <v>3</v>
      </c>
      <c r="B48" s="2" t="s">
        <v>58</v>
      </c>
      <c r="C48" s="48" t="s">
        <v>39</v>
      </c>
      <c r="D48" s="41">
        <v>0</v>
      </c>
      <c r="E48" s="41">
        <v>0</v>
      </c>
      <c r="F48" s="41">
        <v>0</v>
      </c>
      <c r="G48" s="41">
        <v>3829.2864717376001</v>
      </c>
      <c r="H48" s="41">
        <v>3829.2864717376001</v>
      </c>
    </row>
    <row r="49" spans="1:8" ht="31.2">
      <c r="A49" s="2">
        <v>4</v>
      </c>
      <c r="B49" s="2" t="s">
        <v>59</v>
      </c>
      <c r="C49" s="48" t="s">
        <v>60</v>
      </c>
      <c r="D49" s="41">
        <v>101.88009878935</v>
      </c>
      <c r="E49" s="41">
        <v>43.913835685064001</v>
      </c>
      <c r="F49" s="41">
        <v>0</v>
      </c>
      <c r="G49" s="41">
        <v>0</v>
      </c>
      <c r="H49" s="41">
        <v>145.79393447441001</v>
      </c>
    </row>
    <row r="50" spans="1:8">
      <c r="A50" s="2">
        <v>5</v>
      </c>
      <c r="B50" s="2" t="s">
        <v>61</v>
      </c>
      <c r="C50" s="48" t="s">
        <v>62</v>
      </c>
      <c r="D50" s="41">
        <v>0</v>
      </c>
      <c r="E50" s="41">
        <v>0</v>
      </c>
      <c r="F50" s="41">
        <v>0</v>
      </c>
      <c r="G50" s="41">
        <v>124.71529334557999</v>
      </c>
      <c r="H50" s="41">
        <v>124.71529334557999</v>
      </c>
    </row>
    <row r="51" spans="1:8">
      <c r="A51" s="2">
        <v>6</v>
      </c>
      <c r="B51" s="2"/>
      <c r="C51" s="48" t="s">
        <v>63</v>
      </c>
      <c r="D51" s="41">
        <v>0</v>
      </c>
      <c r="E51" s="41">
        <v>0</v>
      </c>
      <c r="F51" s="41">
        <v>0</v>
      </c>
      <c r="G51" s="41">
        <v>430.94110752275998</v>
      </c>
      <c r="H51" s="41">
        <v>430.94110752275998</v>
      </c>
    </row>
    <row r="52" spans="1:8">
      <c r="A52" s="2">
        <v>7</v>
      </c>
      <c r="B52" s="2"/>
      <c r="C52" s="48" t="s">
        <v>64</v>
      </c>
      <c r="D52" s="41">
        <v>0</v>
      </c>
      <c r="E52" s="41">
        <v>0</v>
      </c>
      <c r="F52" s="41">
        <v>0</v>
      </c>
      <c r="G52" s="41">
        <v>158.08980846623001</v>
      </c>
      <c r="H52" s="41">
        <v>158.08980846623001</v>
      </c>
    </row>
    <row r="53" spans="1:8" ht="16.95" customHeight="1">
      <c r="A53" s="2"/>
      <c r="B53" s="33"/>
      <c r="C53" s="33" t="s">
        <v>65</v>
      </c>
      <c r="D53" s="41">
        <v>101.88009878935</v>
      </c>
      <c r="E53" s="41">
        <v>43.913835685064001</v>
      </c>
      <c r="F53" s="41">
        <v>0</v>
      </c>
      <c r="G53" s="41">
        <v>4543.0326810721999</v>
      </c>
      <c r="H53" s="41">
        <v>4688.8266155465999</v>
      </c>
    </row>
    <row r="54" spans="1:8" ht="16.95" customHeight="1">
      <c r="A54" s="2"/>
      <c r="B54" s="33"/>
      <c r="C54" s="33" t="s">
        <v>66</v>
      </c>
      <c r="D54" s="41">
        <v>4006.1128500960999</v>
      </c>
      <c r="E54" s="41">
        <v>1733.7182328463</v>
      </c>
      <c r="F54" s="41">
        <v>84934.042357387996</v>
      </c>
      <c r="G54" s="41">
        <v>4543.0326810721999</v>
      </c>
      <c r="H54" s="41">
        <v>95216.906121402993</v>
      </c>
    </row>
    <row r="55" spans="1:8" ht="16.95" customHeight="1">
      <c r="A55" s="2"/>
      <c r="B55" s="33"/>
      <c r="C55" s="33" t="s">
        <v>67</v>
      </c>
      <c r="D55" s="41"/>
      <c r="E55" s="41"/>
      <c r="F55" s="41"/>
      <c r="G55" s="41"/>
      <c r="H55" s="41"/>
    </row>
    <row r="56" spans="1:8">
      <c r="A56" s="2"/>
      <c r="B56" s="2"/>
      <c r="C56" s="48"/>
      <c r="D56" s="41"/>
      <c r="E56" s="41"/>
      <c r="F56" s="41"/>
      <c r="G56" s="41"/>
      <c r="H56" s="41">
        <f>SUM(D56:G56)</f>
        <v>0</v>
      </c>
    </row>
    <row r="57" spans="1:8" ht="16.95" customHeight="1">
      <c r="A57" s="2"/>
      <c r="B57" s="33"/>
      <c r="C57" s="33" t="s">
        <v>68</v>
      </c>
      <c r="D57" s="41">
        <f>SUM(D56:D56)</f>
        <v>0</v>
      </c>
      <c r="E57" s="41">
        <f>SUM(E56:E56)</f>
        <v>0</v>
      </c>
      <c r="F57" s="41">
        <f>SUM(F56:F56)</f>
        <v>0</v>
      </c>
      <c r="G57" s="41">
        <f>SUM(G56:G56)</f>
        <v>0</v>
      </c>
      <c r="H57" s="41">
        <f>SUM(D57:G57)</f>
        <v>0</v>
      </c>
    </row>
    <row r="58" spans="1:8" ht="16.95" customHeight="1">
      <c r="A58" s="2"/>
      <c r="B58" s="33"/>
      <c r="C58" s="33" t="s">
        <v>69</v>
      </c>
      <c r="D58" s="41">
        <v>4006.1128500960999</v>
      </c>
      <c r="E58" s="41">
        <v>1733.7182328463</v>
      </c>
      <c r="F58" s="41">
        <v>84934.042357387996</v>
      </c>
      <c r="G58" s="41">
        <v>4543.0326810721999</v>
      </c>
      <c r="H58" s="41">
        <v>95216.906121402993</v>
      </c>
    </row>
    <row r="59" spans="1:8" ht="153" customHeight="1">
      <c r="A59" s="2"/>
      <c r="B59" s="33"/>
      <c r="C59" s="33" t="s">
        <v>70</v>
      </c>
      <c r="D59" s="41"/>
      <c r="E59" s="41"/>
      <c r="F59" s="41"/>
      <c r="G59" s="41"/>
      <c r="H59" s="41"/>
    </row>
    <row r="60" spans="1:8">
      <c r="A60" s="2">
        <v>8</v>
      </c>
      <c r="B60" s="2" t="s">
        <v>71</v>
      </c>
      <c r="C60" s="48" t="s">
        <v>72</v>
      </c>
      <c r="D60" s="41">
        <v>0</v>
      </c>
      <c r="E60" s="41">
        <v>0</v>
      </c>
      <c r="F60" s="41">
        <v>0</v>
      </c>
      <c r="G60" s="41">
        <v>4609.1961935043</v>
      </c>
      <c r="H60" s="41">
        <v>4609.1961935043</v>
      </c>
    </row>
    <row r="61" spans="1:8" ht="16.95" customHeight="1">
      <c r="A61" s="2"/>
      <c r="B61" s="33"/>
      <c r="C61" s="33" t="s">
        <v>73</v>
      </c>
      <c r="D61" s="41">
        <v>0</v>
      </c>
      <c r="E61" s="41">
        <v>0</v>
      </c>
      <c r="F61" s="41">
        <v>0</v>
      </c>
      <c r="G61" s="41">
        <v>4609.1961935043</v>
      </c>
      <c r="H61" s="41">
        <v>4609.1961935043</v>
      </c>
    </row>
    <row r="62" spans="1:8" ht="16.95" customHeight="1">
      <c r="A62" s="2"/>
      <c r="B62" s="33"/>
      <c r="C62" s="33" t="s">
        <v>74</v>
      </c>
      <c r="D62" s="41">
        <v>4006.1128500960999</v>
      </c>
      <c r="E62" s="41">
        <v>1733.7182328463</v>
      </c>
      <c r="F62" s="41">
        <v>84934.042357387996</v>
      </c>
      <c r="G62" s="41">
        <v>9152.2288745764999</v>
      </c>
      <c r="H62" s="41">
        <v>99826.102314906995</v>
      </c>
    </row>
    <row r="63" spans="1:8" ht="16.95" customHeight="1">
      <c r="A63" s="2"/>
      <c r="B63" s="33"/>
      <c r="C63" s="33" t="s">
        <v>75</v>
      </c>
      <c r="D63" s="41"/>
      <c r="E63" s="41"/>
      <c r="F63" s="41"/>
      <c r="G63" s="41"/>
      <c r="H63" s="41"/>
    </row>
    <row r="64" spans="1:8" ht="34.200000000000003" customHeight="1">
      <c r="A64" s="2">
        <v>9</v>
      </c>
      <c r="B64" s="2" t="s">
        <v>76</v>
      </c>
      <c r="C64" s="48" t="s">
        <v>77</v>
      </c>
      <c r="D64" s="41">
        <f>D62*3%</f>
        <v>120.183385502883</v>
      </c>
      <c r="E64" s="41">
        <f>E62*3%</f>
        <v>52.011546985389003</v>
      </c>
      <c r="F64" s="41">
        <f>F62*3%</f>
        <v>2548.0212707216401</v>
      </c>
      <c r="G64" s="41">
        <f>G62*3%</f>
        <v>274.56686623729502</v>
      </c>
      <c r="H64" s="41">
        <f>SUM(D64:G64)</f>
        <v>2994.78306944721</v>
      </c>
    </row>
    <row r="65" spans="1:8" ht="16.95" customHeight="1">
      <c r="A65" s="2"/>
      <c r="B65" s="33"/>
      <c r="C65" s="33" t="s">
        <v>78</v>
      </c>
      <c r="D65" s="41">
        <f>D64</f>
        <v>120.183385502883</v>
      </c>
      <c r="E65" s="41">
        <f>E64</f>
        <v>52.011546985389003</v>
      </c>
      <c r="F65" s="41">
        <f>F64</f>
        <v>2548.0212707216401</v>
      </c>
      <c r="G65" s="41">
        <f>G64</f>
        <v>274.56686623729502</v>
      </c>
      <c r="H65" s="41">
        <f>SUM(D65:G65)</f>
        <v>2994.78306944721</v>
      </c>
    </row>
    <row r="66" spans="1:8" ht="16.95" customHeight="1">
      <c r="A66" s="2"/>
      <c r="B66" s="33"/>
      <c r="C66" s="33" t="s">
        <v>79</v>
      </c>
      <c r="D66" s="41">
        <f>D65+D62</f>
        <v>4126.2962355989803</v>
      </c>
      <c r="E66" s="41">
        <f>E65+E62</f>
        <v>1785.7297798316899</v>
      </c>
      <c r="F66" s="41">
        <f>F65+F62</f>
        <v>87482.063628109594</v>
      </c>
      <c r="G66" s="41">
        <f>G65+G62</f>
        <v>9426.7957408138009</v>
      </c>
      <c r="H66" s="41">
        <f>SUM(D66:G66)</f>
        <v>102820.885384354</v>
      </c>
    </row>
    <row r="67" spans="1:8" ht="16.95" customHeight="1">
      <c r="A67" s="2"/>
      <c r="B67" s="33"/>
      <c r="C67" s="33" t="s">
        <v>80</v>
      </c>
      <c r="D67" s="41"/>
      <c r="E67" s="41"/>
      <c r="F67" s="41"/>
      <c r="G67" s="41"/>
      <c r="H67" s="41"/>
    </row>
    <row r="68" spans="1:8" ht="16.95" customHeight="1">
      <c r="A68" s="2">
        <v>10</v>
      </c>
      <c r="B68" s="2" t="s">
        <v>81</v>
      </c>
      <c r="C68" s="48" t="s">
        <v>82</v>
      </c>
      <c r="D68" s="41">
        <f>D66*20%</f>
        <v>825.25924711979701</v>
      </c>
      <c r="E68" s="41">
        <f>E66*20%</f>
        <v>357.14595596633802</v>
      </c>
      <c r="F68" s="41">
        <f>F66*20%</f>
        <v>17496.4127256219</v>
      </c>
      <c r="G68" s="41">
        <f>G66*20%</f>
        <v>1885.35914816276</v>
      </c>
      <c r="H68" s="41">
        <f>SUM(D68:G68)</f>
        <v>20564.177076870801</v>
      </c>
    </row>
    <row r="69" spans="1:8" ht="16.95" customHeight="1">
      <c r="A69" s="2"/>
      <c r="B69" s="33"/>
      <c r="C69" s="33" t="s">
        <v>83</v>
      </c>
      <c r="D69" s="41">
        <f>D68</f>
        <v>825.25924711979701</v>
      </c>
      <c r="E69" s="41">
        <f>E68</f>
        <v>357.14595596633802</v>
      </c>
      <c r="F69" s="41">
        <f>F68</f>
        <v>17496.4127256219</v>
      </c>
      <c r="G69" s="41">
        <f>G68</f>
        <v>1885.35914816276</v>
      </c>
      <c r="H69" s="41">
        <f>SUM(D69:G69)</f>
        <v>20564.177076870801</v>
      </c>
    </row>
    <row r="70" spans="1:8" ht="16.95" customHeight="1">
      <c r="A70" s="2"/>
      <c r="B70" s="33"/>
      <c r="C70" s="33" t="s">
        <v>84</v>
      </c>
      <c r="D70" s="41">
        <f>D69+D66</f>
        <v>4951.5554827187798</v>
      </c>
      <c r="E70" s="41">
        <f>E69+E66</f>
        <v>2142.8757357980298</v>
      </c>
      <c r="F70" s="41">
        <f>F69+F66</f>
        <v>104978.476353732</v>
      </c>
      <c r="G70" s="41">
        <f>G69+G66</f>
        <v>11312.1548889766</v>
      </c>
      <c r="H70" s="41">
        <f>SUM(D70:G70)</f>
        <v>123385.062461225</v>
      </c>
    </row>
  </sheetData>
  <mergeCells count="5">
    <mergeCell ref="A13:H13"/>
    <mergeCell ref="D18:H18"/>
    <mergeCell ref="A18:A19"/>
    <mergeCell ref="B18:B19"/>
    <mergeCell ref="C18:C19"/>
  </mergeCells>
  <pageMargins left="0.19685039370078999" right="0.15748031496063" top="0.19685039370078999" bottom="0.19685039370078999" header="0.51181102362205" footer="0.51181102362205"/>
  <pageSetup paperSize="9" scale="43" fitToHeight="0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zoomScale="90" zoomScaleNormal="90" workbookViewId="0">
      <selection activeCell="C12" sqref="C12"/>
    </sheetView>
  </sheetViews>
  <sheetFormatPr defaultColWidth="8.6640625" defaultRowHeight="15.6" outlineLevelCol="7"/>
  <cols>
    <col min="1" max="1" width="10.6640625" style="20" customWidth="1"/>
    <col min="2" max="2" width="51.44140625" style="20" customWidth="1"/>
    <col min="3" max="3" width="66.6640625" style="20" customWidth="1"/>
    <col min="4" max="4" width="30.664062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6640625" style="20"/>
    <col min="12" max="12" width="9.33203125" style="20" customWidth="1"/>
    <col min="13" max="13" width="17.33203125" style="20" customWidth="1"/>
    <col min="14" max="14" width="8.664062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85</v>
      </c>
    </row>
    <row r="2" spans="1:14" ht="45.75" customHeight="1">
      <c r="A2" s="24"/>
      <c r="B2" s="24" t="s">
        <v>86</v>
      </c>
      <c r="C2" s="88" t="s">
        <v>3</v>
      </c>
      <c r="D2" s="88"/>
      <c r="E2" s="88"/>
      <c r="F2" s="88"/>
      <c r="G2" s="88"/>
      <c r="H2" s="88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87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88</v>
      </c>
      <c r="C7" s="28" t="s">
        <v>89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26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5</v>
      </c>
      <c r="B10" s="92" t="s">
        <v>27</v>
      </c>
      <c r="C10" s="92" t="s">
        <v>90</v>
      </c>
      <c r="D10" s="89" t="s">
        <v>29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30</v>
      </c>
      <c r="E11" s="2" t="s">
        <v>31</v>
      </c>
      <c r="F11" s="2" t="s">
        <v>32</v>
      </c>
      <c r="G11" s="2" t="s">
        <v>33</v>
      </c>
      <c r="H11" s="2" t="s">
        <v>34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91</v>
      </c>
      <c r="C13" s="3" t="s">
        <v>92</v>
      </c>
      <c r="D13" s="32">
        <v>3808.7933484178998</v>
      </c>
      <c r="E13" s="32">
        <v>1648.8181505219</v>
      </c>
      <c r="F13" s="32">
        <v>84934.042357387996</v>
      </c>
      <c r="G13" s="32">
        <v>0</v>
      </c>
      <c r="H13" s="32">
        <v>90391.653856328005</v>
      </c>
      <c r="J13" s="20"/>
    </row>
    <row r="14" spans="1:14" ht="16.95" customHeight="1">
      <c r="A14" s="2"/>
      <c r="B14" s="33"/>
      <c r="C14" s="33" t="s">
        <v>93</v>
      </c>
      <c r="D14" s="32">
        <v>3808.7933484178998</v>
      </c>
      <c r="E14" s="32">
        <v>1648.8181505219</v>
      </c>
      <c r="F14" s="32">
        <v>84934.042357387996</v>
      </c>
      <c r="G14" s="32">
        <v>0</v>
      </c>
      <c r="H14" s="32">
        <v>90391.653856328005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zoomScale="90" zoomScaleNormal="90" workbookViewId="0">
      <selection activeCell="B3" sqref="B3"/>
    </sheetView>
  </sheetViews>
  <sheetFormatPr defaultColWidth="8.6640625" defaultRowHeight="15.6" outlineLevelCol="7"/>
  <cols>
    <col min="1" max="1" width="10.6640625" style="20" customWidth="1"/>
    <col min="2" max="2" width="51.44140625" style="20" customWidth="1"/>
    <col min="3" max="3" width="66.6640625" style="20" customWidth="1"/>
    <col min="4" max="4" width="30.664062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6640625" style="20"/>
    <col min="12" max="12" width="9.33203125" style="20" customWidth="1"/>
    <col min="13" max="13" width="17.33203125" style="20" customWidth="1"/>
    <col min="14" max="14" width="8.664062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85</v>
      </c>
    </row>
    <row r="2" spans="1:14" ht="45.75" customHeight="1">
      <c r="A2" s="24"/>
      <c r="B2" s="24" t="s">
        <v>86</v>
      </c>
      <c r="C2" s="88" t="s">
        <v>3</v>
      </c>
      <c r="D2" s="88"/>
      <c r="E2" s="88"/>
      <c r="F2" s="88"/>
      <c r="G2" s="88"/>
      <c r="H2" s="88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94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88</v>
      </c>
      <c r="C7" s="28" t="s">
        <v>89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26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5</v>
      </c>
      <c r="B10" s="92" t="s">
        <v>27</v>
      </c>
      <c r="C10" s="92" t="s">
        <v>90</v>
      </c>
      <c r="D10" s="89" t="s">
        <v>29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30</v>
      </c>
      <c r="E11" s="2" t="s">
        <v>31</v>
      </c>
      <c r="F11" s="2" t="s">
        <v>32</v>
      </c>
      <c r="G11" s="2" t="s">
        <v>33</v>
      </c>
      <c r="H11" s="2" t="s">
        <v>34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95</v>
      </c>
      <c r="C13" s="3" t="s">
        <v>96</v>
      </c>
      <c r="D13" s="32">
        <v>0</v>
      </c>
      <c r="E13" s="32">
        <v>0</v>
      </c>
      <c r="F13" s="32">
        <v>0</v>
      </c>
      <c r="G13" s="32">
        <v>3829.2864717376001</v>
      </c>
      <c r="H13" s="32">
        <v>3829.2864717376001</v>
      </c>
      <c r="J13" s="20"/>
    </row>
    <row r="14" spans="1:14" ht="16.95" customHeight="1">
      <c r="A14" s="2"/>
      <c r="B14" s="33"/>
      <c r="C14" s="33" t="s">
        <v>93</v>
      </c>
      <c r="D14" s="32">
        <v>0</v>
      </c>
      <c r="E14" s="32">
        <v>0</v>
      </c>
      <c r="F14" s="32">
        <v>0</v>
      </c>
      <c r="G14" s="32">
        <v>3829.2864717376001</v>
      </c>
      <c r="H14" s="32">
        <v>3829.2864717376001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zoomScale="90" zoomScaleNormal="90" workbookViewId="0">
      <selection activeCell="C5" sqref="C5"/>
    </sheetView>
  </sheetViews>
  <sheetFormatPr defaultColWidth="8.6640625" defaultRowHeight="15.6" outlineLevelCol="7"/>
  <cols>
    <col min="1" max="1" width="10.6640625" style="20" customWidth="1"/>
    <col min="2" max="2" width="51.44140625" style="20" customWidth="1"/>
    <col min="3" max="3" width="66.6640625" style="20" customWidth="1"/>
    <col min="4" max="4" width="30.664062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6640625" style="20"/>
    <col min="12" max="12" width="9.33203125" style="20" customWidth="1"/>
    <col min="13" max="13" width="17.33203125" style="20" customWidth="1"/>
    <col min="14" max="14" width="8.664062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85</v>
      </c>
    </row>
    <row r="2" spans="1:14" ht="45.75" customHeight="1">
      <c r="A2" s="24"/>
      <c r="B2" s="24" t="s">
        <v>86</v>
      </c>
      <c r="C2" s="88" t="s">
        <v>3</v>
      </c>
      <c r="D2" s="88"/>
      <c r="E2" s="88"/>
      <c r="F2" s="88"/>
      <c r="G2" s="88"/>
      <c r="H2" s="88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97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88</v>
      </c>
      <c r="C7" s="28" t="s">
        <v>98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26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5</v>
      </c>
      <c r="B10" s="92" t="s">
        <v>27</v>
      </c>
      <c r="C10" s="92" t="s">
        <v>90</v>
      </c>
      <c r="D10" s="89" t="s">
        <v>29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30</v>
      </c>
      <c r="E11" s="2" t="s">
        <v>31</v>
      </c>
      <c r="F11" s="2" t="s">
        <v>32</v>
      </c>
      <c r="G11" s="2" t="s">
        <v>33</v>
      </c>
      <c r="H11" s="2" t="s">
        <v>34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99</v>
      </c>
      <c r="C13" s="3" t="s">
        <v>98</v>
      </c>
      <c r="D13" s="32">
        <v>0</v>
      </c>
      <c r="E13" s="32">
        <v>0</v>
      </c>
      <c r="F13" s="32">
        <v>0</v>
      </c>
      <c r="G13" s="32">
        <v>4609.1961935043</v>
      </c>
      <c r="H13" s="32">
        <v>4609.1961935043</v>
      </c>
      <c r="J13" s="20"/>
    </row>
    <row r="14" spans="1:14" ht="16.95" customHeight="1">
      <c r="A14" s="2"/>
      <c r="B14" s="33"/>
      <c r="C14" s="33" t="s">
        <v>93</v>
      </c>
      <c r="D14" s="32">
        <v>0</v>
      </c>
      <c r="E14" s="32">
        <v>0</v>
      </c>
      <c r="F14" s="32">
        <v>0</v>
      </c>
      <c r="G14" s="32">
        <v>4609.1961935043</v>
      </c>
      <c r="H14" s="32">
        <v>4609.1961935043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35"/>
  <sheetViews>
    <sheetView zoomScale="75" zoomScaleNormal="75" workbookViewId="0">
      <selection activeCell="H3" sqref="H3:H32"/>
    </sheetView>
  </sheetViews>
  <sheetFormatPr defaultColWidth="8.6640625" defaultRowHeight="18"/>
  <cols>
    <col min="1" max="1" width="18" style="7" customWidth="1"/>
    <col min="2" max="2" width="92.6640625" style="8" customWidth="1"/>
    <col min="3" max="3" width="30" style="8" customWidth="1"/>
    <col min="4" max="4" width="15.6640625" style="9" customWidth="1"/>
    <col min="5" max="6" width="14.33203125" style="9" customWidth="1"/>
    <col min="7" max="7" width="20.109375" style="9" customWidth="1"/>
    <col min="8" max="8" width="136.33203125" style="8" customWidth="1"/>
    <col min="10" max="10" width="19.44140625" customWidth="1"/>
  </cols>
  <sheetData>
    <row r="1" spans="1:8" ht="76.2" customHeight="1">
      <c r="A1" s="10" t="s">
        <v>100</v>
      </c>
      <c r="B1" s="10" t="s">
        <v>101</v>
      </c>
      <c r="C1" s="10" t="s">
        <v>102</v>
      </c>
      <c r="D1" s="10" t="s">
        <v>103</v>
      </c>
      <c r="E1" s="10" t="s">
        <v>104</v>
      </c>
      <c r="F1" s="10" t="s">
        <v>105</v>
      </c>
      <c r="G1" s="10" t="s">
        <v>106</v>
      </c>
      <c r="H1" s="10" t="s">
        <v>107</v>
      </c>
    </row>
    <row r="2" spans="1:8">
      <c r="A2" s="10">
        <v>1</v>
      </c>
      <c r="B2" s="10">
        <v>2</v>
      </c>
      <c r="C2" s="10">
        <v>3</v>
      </c>
      <c r="D2" s="10">
        <v>4</v>
      </c>
      <c r="E2" s="10">
        <v>5</v>
      </c>
      <c r="F2" s="10">
        <v>6</v>
      </c>
      <c r="G2" s="10">
        <v>7</v>
      </c>
      <c r="H2" s="10">
        <v>8</v>
      </c>
    </row>
    <row r="3" spans="1:8" ht="24.6">
      <c r="A3" s="97" t="s">
        <v>89</v>
      </c>
      <c r="B3" s="98"/>
      <c r="C3" s="11"/>
      <c r="D3" s="12">
        <v>94220.940328065</v>
      </c>
      <c r="E3" s="13"/>
      <c r="F3" s="13"/>
      <c r="G3" s="13"/>
      <c r="H3" s="14"/>
    </row>
    <row r="4" spans="1:8">
      <c r="A4" s="94" t="s">
        <v>38</v>
      </c>
      <c r="B4" s="15" t="s">
        <v>108</v>
      </c>
      <c r="C4" s="11"/>
      <c r="D4" s="12">
        <v>3808.7933484178998</v>
      </c>
      <c r="E4" s="13"/>
      <c r="F4" s="13"/>
      <c r="G4" s="13"/>
      <c r="H4" s="14"/>
    </row>
    <row r="5" spans="1:8">
      <c r="A5" s="94"/>
      <c r="B5" s="15" t="s">
        <v>109</v>
      </c>
      <c r="C5" s="10"/>
      <c r="D5" s="12">
        <v>1648.8181505219</v>
      </c>
      <c r="E5" s="13"/>
      <c r="F5" s="13"/>
      <c r="G5" s="13"/>
      <c r="H5" s="16"/>
    </row>
    <row r="6" spans="1:8">
      <c r="A6" s="95"/>
      <c r="B6" s="15" t="s">
        <v>110</v>
      </c>
      <c r="C6" s="10"/>
      <c r="D6" s="12">
        <v>84934.042357387996</v>
      </c>
      <c r="E6" s="13"/>
      <c r="F6" s="13"/>
      <c r="G6" s="13"/>
      <c r="H6" s="16"/>
    </row>
    <row r="7" spans="1:8">
      <c r="A7" s="95"/>
      <c r="B7" s="15" t="s">
        <v>111</v>
      </c>
      <c r="C7" s="10"/>
      <c r="D7" s="12">
        <v>0</v>
      </c>
      <c r="E7" s="13"/>
      <c r="F7" s="13"/>
      <c r="G7" s="13"/>
      <c r="H7" s="16"/>
    </row>
    <row r="8" spans="1:8">
      <c r="A8" s="99" t="s">
        <v>92</v>
      </c>
      <c r="B8" s="100"/>
      <c r="C8" s="94" t="s">
        <v>112</v>
      </c>
      <c r="D8" s="17">
        <v>90391.653856328005</v>
      </c>
      <c r="E8" s="13">
        <v>56</v>
      </c>
      <c r="F8" s="13" t="s">
        <v>113</v>
      </c>
      <c r="G8" s="17">
        <v>1614.1366760059</v>
      </c>
      <c r="H8" s="16"/>
    </row>
    <row r="9" spans="1:8">
      <c r="A9" s="96">
        <v>1</v>
      </c>
      <c r="B9" s="15" t="s">
        <v>108</v>
      </c>
      <c r="C9" s="94"/>
      <c r="D9" s="17">
        <v>3808.7933484178998</v>
      </c>
      <c r="E9" s="13"/>
      <c r="F9" s="13"/>
      <c r="G9" s="13"/>
      <c r="H9" s="95" t="s">
        <v>114</v>
      </c>
    </row>
    <row r="10" spans="1:8">
      <c r="A10" s="94"/>
      <c r="B10" s="15" t="s">
        <v>109</v>
      </c>
      <c r="C10" s="94"/>
      <c r="D10" s="17">
        <v>1648.8181505219</v>
      </c>
      <c r="E10" s="13"/>
      <c r="F10" s="13"/>
      <c r="G10" s="13"/>
      <c r="H10" s="95"/>
    </row>
    <row r="11" spans="1:8">
      <c r="A11" s="94"/>
      <c r="B11" s="15" t="s">
        <v>110</v>
      </c>
      <c r="C11" s="94"/>
      <c r="D11" s="17">
        <v>84934.042357387996</v>
      </c>
      <c r="E11" s="13"/>
      <c r="F11" s="13"/>
      <c r="G11" s="13"/>
      <c r="H11" s="95"/>
    </row>
    <row r="12" spans="1:8">
      <c r="A12" s="94"/>
      <c r="B12" s="15" t="s">
        <v>111</v>
      </c>
      <c r="C12" s="94"/>
      <c r="D12" s="17">
        <v>0</v>
      </c>
      <c r="E12" s="13"/>
      <c r="F12" s="13"/>
      <c r="G12" s="13"/>
      <c r="H12" s="95"/>
    </row>
    <row r="13" spans="1:8">
      <c r="A13" s="94" t="s">
        <v>58</v>
      </c>
      <c r="B13" s="15" t="s">
        <v>108</v>
      </c>
      <c r="C13" s="10"/>
      <c r="D13" s="12">
        <v>3808.7933484178998</v>
      </c>
      <c r="E13" s="13"/>
      <c r="F13" s="13"/>
      <c r="G13" s="13"/>
      <c r="H13" s="16"/>
    </row>
    <row r="14" spans="1:8">
      <c r="A14" s="94"/>
      <c r="B14" s="15" t="s">
        <v>109</v>
      </c>
      <c r="C14" s="10"/>
      <c r="D14" s="12">
        <v>1648.8181505219</v>
      </c>
      <c r="E14" s="13"/>
      <c r="F14" s="13"/>
      <c r="G14" s="13"/>
      <c r="H14" s="16"/>
    </row>
    <row r="15" spans="1:8">
      <c r="A15" s="94"/>
      <c r="B15" s="15" t="s">
        <v>110</v>
      </c>
      <c r="C15" s="10"/>
      <c r="D15" s="12">
        <v>84934.042357387996</v>
      </c>
      <c r="E15" s="13"/>
      <c r="F15" s="13"/>
      <c r="G15" s="13"/>
      <c r="H15" s="16"/>
    </row>
    <row r="16" spans="1:8">
      <c r="A16" s="94"/>
      <c r="B16" s="15" t="s">
        <v>111</v>
      </c>
      <c r="C16" s="10"/>
      <c r="D16" s="12">
        <v>3829.2864717376001</v>
      </c>
      <c r="E16" s="13"/>
      <c r="F16" s="13"/>
      <c r="G16" s="13"/>
      <c r="H16" s="16"/>
    </row>
    <row r="17" spans="1:8">
      <c r="A17" s="99" t="s">
        <v>96</v>
      </c>
      <c r="B17" s="100"/>
      <c r="C17" s="94" t="s">
        <v>112</v>
      </c>
      <c r="D17" s="17">
        <v>3829.2864717376001</v>
      </c>
      <c r="E17" s="13">
        <v>56</v>
      </c>
      <c r="F17" s="13" t="s">
        <v>113</v>
      </c>
      <c r="G17" s="17">
        <v>68.380115566743001</v>
      </c>
      <c r="H17" s="16"/>
    </row>
    <row r="18" spans="1:8">
      <c r="A18" s="96">
        <v>1</v>
      </c>
      <c r="B18" s="15" t="s">
        <v>108</v>
      </c>
      <c r="C18" s="94"/>
      <c r="D18" s="17">
        <v>0</v>
      </c>
      <c r="E18" s="13"/>
      <c r="F18" s="13"/>
      <c r="G18" s="13"/>
      <c r="H18" s="95" t="s">
        <v>114</v>
      </c>
    </row>
    <row r="19" spans="1:8">
      <c r="A19" s="94"/>
      <c r="B19" s="15" t="s">
        <v>109</v>
      </c>
      <c r="C19" s="94"/>
      <c r="D19" s="17">
        <v>0</v>
      </c>
      <c r="E19" s="13"/>
      <c r="F19" s="13"/>
      <c r="G19" s="13"/>
      <c r="H19" s="95"/>
    </row>
    <row r="20" spans="1:8">
      <c r="A20" s="94"/>
      <c r="B20" s="15" t="s">
        <v>110</v>
      </c>
      <c r="C20" s="94"/>
      <c r="D20" s="17">
        <v>0</v>
      </c>
      <c r="E20" s="13"/>
      <c r="F20" s="13"/>
      <c r="G20" s="13"/>
      <c r="H20" s="95"/>
    </row>
    <row r="21" spans="1:8">
      <c r="A21" s="94"/>
      <c r="B21" s="15" t="s">
        <v>111</v>
      </c>
      <c r="C21" s="94"/>
      <c r="D21" s="17">
        <v>3829.2864717376001</v>
      </c>
      <c r="E21" s="13"/>
      <c r="F21" s="13"/>
      <c r="G21" s="13"/>
      <c r="H21" s="95"/>
    </row>
    <row r="22" spans="1:8" ht="24.6">
      <c r="A22" s="101" t="s">
        <v>98</v>
      </c>
      <c r="B22" s="98"/>
      <c r="C22" s="10"/>
      <c r="D22" s="12">
        <v>4609.1961935043</v>
      </c>
      <c r="E22" s="13"/>
      <c r="F22" s="13"/>
      <c r="G22" s="13"/>
      <c r="H22" s="16"/>
    </row>
    <row r="23" spans="1:8">
      <c r="A23" s="94" t="s">
        <v>71</v>
      </c>
      <c r="B23" s="15" t="s">
        <v>108</v>
      </c>
      <c r="C23" s="10"/>
      <c r="D23" s="12">
        <v>0</v>
      </c>
      <c r="E23" s="13"/>
      <c r="F23" s="13"/>
      <c r="G23" s="13"/>
      <c r="H23" s="16"/>
    </row>
    <row r="24" spans="1:8">
      <c r="A24" s="94"/>
      <c r="B24" s="15" t="s">
        <v>109</v>
      </c>
      <c r="C24" s="10"/>
      <c r="D24" s="12">
        <v>0</v>
      </c>
      <c r="E24" s="13"/>
      <c r="F24" s="13"/>
      <c r="G24" s="13"/>
      <c r="H24" s="16"/>
    </row>
    <row r="25" spans="1:8">
      <c r="A25" s="94"/>
      <c r="B25" s="15" t="s">
        <v>110</v>
      </c>
      <c r="C25" s="10"/>
      <c r="D25" s="12">
        <v>0</v>
      </c>
      <c r="E25" s="13"/>
      <c r="F25" s="13"/>
      <c r="G25" s="13"/>
      <c r="H25" s="16"/>
    </row>
    <row r="26" spans="1:8">
      <c r="A26" s="94"/>
      <c r="B26" s="15" t="s">
        <v>111</v>
      </c>
      <c r="C26" s="10"/>
      <c r="D26" s="12">
        <v>4609.1961935043</v>
      </c>
      <c r="E26" s="13"/>
      <c r="F26" s="13"/>
      <c r="G26" s="13"/>
      <c r="H26" s="16"/>
    </row>
    <row r="27" spans="1:8">
      <c r="A27" s="99" t="s">
        <v>98</v>
      </c>
      <c r="B27" s="100"/>
      <c r="C27" s="94" t="s">
        <v>112</v>
      </c>
      <c r="D27" s="17">
        <v>4609.1961935043</v>
      </c>
      <c r="E27" s="13">
        <v>56</v>
      </c>
      <c r="F27" s="13" t="s">
        <v>113</v>
      </c>
      <c r="G27" s="17">
        <v>82.307074884005999</v>
      </c>
      <c r="H27" s="16"/>
    </row>
    <row r="28" spans="1:8">
      <c r="A28" s="96">
        <v>1</v>
      </c>
      <c r="B28" s="15" t="s">
        <v>108</v>
      </c>
      <c r="C28" s="94"/>
      <c r="D28" s="17">
        <v>0</v>
      </c>
      <c r="E28" s="13"/>
      <c r="F28" s="13"/>
      <c r="G28" s="13"/>
      <c r="H28" s="95" t="s">
        <v>114</v>
      </c>
    </row>
    <row r="29" spans="1:8">
      <c r="A29" s="94"/>
      <c r="B29" s="15" t="s">
        <v>109</v>
      </c>
      <c r="C29" s="94"/>
      <c r="D29" s="17">
        <v>0</v>
      </c>
      <c r="E29" s="13"/>
      <c r="F29" s="13"/>
      <c r="G29" s="13"/>
      <c r="H29" s="95"/>
    </row>
    <row r="30" spans="1:8">
      <c r="A30" s="94"/>
      <c r="B30" s="15" t="s">
        <v>110</v>
      </c>
      <c r="C30" s="94"/>
      <c r="D30" s="17">
        <v>0</v>
      </c>
      <c r="E30" s="13"/>
      <c r="F30" s="13"/>
      <c r="G30" s="13"/>
      <c r="H30" s="95"/>
    </row>
    <row r="31" spans="1:8">
      <c r="A31" s="94"/>
      <c r="B31" s="15" t="s">
        <v>111</v>
      </c>
      <c r="C31" s="94"/>
      <c r="D31" s="17">
        <v>4609.1961935043</v>
      </c>
      <c r="E31" s="13"/>
      <c r="F31" s="13"/>
      <c r="G31" s="13"/>
      <c r="H31" s="95"/>
    </row>
    <row r="32" spans="1:8">
      <c r="A32" s="18"/>
      <c r="C32" s="18"/>
      <c r="D32" s="7"/>
      <c r="E32" s="7"/>
      <c r="F32" s="7"/>
      <c r="G32" s="7"/>
      <c r="H32" s="19"/>
    </row>
    <row r="34" spans="1:8">
      <c r="A34" s="93" t="s">
        <v>115</v>
      </c>
      <c r="B34" s="93"/>
      <c r="C34" s="93"/>
      <c r="D34" s="93"/>
      <c r="E34" s="93"/>
      <c r="F34" s="93"/>
      <c r="G34" s="93"/>
      <c r="H34" s="93"/>
    </row>
    <row r="35" spans="1:8">
      <c r="A35" s="93" t="s">
        <v>116</v>
      </c>
      <c r="B35" s="93"/>
      <c r="C35" s="93"/>
      <c r="D35" s="93"/>
      <c r="E35" s="93"/>
      <c r="F35" s="93"/>
      <c r="G35" s="93"/>
      <c r="H35" s="93"/>
    </row>
  </sheetData>
  <mergeCells count="19">
    <mergeCell ref="A3:B3"/>
    <mergeCell ref="A8:B8"/>
    <mergeCell ref="A17:B17"/>
    <mergeCell ref="A22:B22"/>
    <mergeCell ref="A27:B27"/>
    <mergeCell ref="A34:H34"/>
    <mergeCell ref="A35:H35"/>
    <mergeCell ref="A4:A7"/>
    <mergeCell ref="A9:A12"/>
    <mergeCell ref="A13:A16"/>
    <mergeCell ref="A18:A21"/>
    <mergeCell ref="A23:A26"/>
    <mergeCell ref="A28:A31"/>
    <mergeCell ref="C8:C12"/>
    <mergeCell ref="C17:C21"/>
    <mergeCell ref="C27:C31"/>
    <mergeCell ref="H9:H12"/>
    <mergeCell ref="H18:H21"/>
    <mergeCell ref="H28:H31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I6"/>
  <sheetViews>
    <sheetView zoomScale="90" zoomScaleNormal="90" workbookViewId="0">
      <selection sqref="A1:H1"/>
    </sheetView>
  </sheetViews>
  <sheetFormatPr defaultColWidth="9.109375" defaultRowHeight="14.4"/>
  <cols>
    <col min="1" max="1" width="60.44140625" style="1" customWidth="1"/>
    <col min="2" max="3" width="13.6640625" style="1" customWidth="1"/>
    <col min="4" max="4" width="17.109375" style="1" customWidth="1"/>
    <col min="5" max="5" width="15" style="1" customWidth="1"/>
    <col min="6" max="6" width="31" style="1" customWidth="1"/>
    <col min="7" max="7" width="25.6640625" style="1" customWidth="1"/>
    <col min="8" max="8" width="35" style="1" customWidth="1"/>
    <col min="9" max="9" width="9.109375" style="1"/>
  </cols>
  <sheetData>
    <row r="1" spans="1:8">
      <c r="A1" s="102" t="s">
        <v>117</v>
      </c>
      <c r="B1" s="102"/>
      <c r="C1" s="102"/>
      <c r="D1" s="102"/>
      <c r="E1" s="102"/>
      <c r="F1" s="102"/>
      <c r="G1" s="102"/>
      <c r="H1" s="102"/>
    </row>
    <row r="3" spans="1:8" ht="44.25" customHeight="1">
      <c r="A3" s="2" t="s">
        <v>118</v>
      </c>
      <c r="B3" s="2" t="s">
        <v>119</v>
      </c>
      <c r="C3" s="2" t="s">
        <v>120</v>
      </c>
      <c r="D3" s="2" t="s">
        <v>121</v>
      </c>
      <c r="E3" s="2" t="s">
        <v>122</v>
      </c>
      <c r="F3" s="2" t="s">
        <v>123</v>
      </c>
      <c r="G3" s="2" t="s">
        <v>124</v>
      </c>
      <c r="H3" s="2" t="s">
        <v>125</v>
      </c>
    </row>
    <row r="4" spans="1:8" ht="39" customHeight="1">
      <c r="A4" s="3" t="s">
        <v>126</v>
      </c>
      <c r="B4" s="4" t="s">
        <v>127</v>
      </c>
      <c r="C4" s="5">
        <v>56</v>
      </c>
      <c r="D4" s="5">
        <v>826.33740497558995</v>
      </c>
      <c r="E4" s="4"/>
      <c r="F4" s="4"/>
      <c r="G4" s="5">
        <v>46274.894678632998</v>
      </c>
      <c r="H4" s="6"/>
    </row>
    <row r="5" spans="1:8" ht="39" customHeight="1">
      <c r="A5" s="3" t="s">
        <v>128</v>
      </c>
      <c r="B5" s="4" t="s">
        <v>127</v>
      </c>
      <c r="C5" s="5">
        <v>56</v>
      </c>
      <c r="D5" s="5">
        <v>672.81914181661</v>
      </c>
      <c r="E5" s="4"/>
      <c r="F5" s="4"/>
      <c r="G5" s="5">
        <v>37677.871941730002</v>
      </c>
      <c r="H5" s="6"/>
    </row>
    <row r="6" spans="1:8" ht="39" customHeight="1">
      <c r="A6" s="3" t="s">
        <v>129</v>
      </c>
      <c r="B6" s="4" t="s">
        <v>127</v>
      </c>
      <c r="C6" s="5">
        <v>112</v>
      </c>
      <c r="D6" s="5">
        <v>8.7615421164317002</v>
      </c>
      <c r="E6" s="4"/>
      <c r="F6" s="4"/>
      <c r="G6" s="5">
        <v>981.29271704035</v>
      </c>
      <c r="H6" s="6"/>
    </row>
  </sheetData>
  <mergeCells count="1">
    <mergeCell ref="A1:H1"/>
  </mergeCells>
  <pageMargins left="0.19685039370078999" right="0.31496062992126" top="0.74803149606299002" bottom="0.74803149606299002" header="0.31496062992126" footer="0.31496062992126"/>
  <pageSetup paperSize="9" scale="8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Сводка затрат</vt:lpstr>
      <vt:lpstr>ССР</vt:lpstr>
      <vt:lpstr>ОСР 322-02-01</vt:lpstr>
      <vt:lpstr>ОСР 322-09-01</vt:lpstr>
      <vt:lpstr>ОСР 322-12-01</vt:lpstr>
      <vt:lpstr>Источники ЦИ</vt:lpstr>
      <vt:lpstr>Цена МАТ и ОБ по ТКП</vt:lpstr>
    </vt:vector>
  </TitlesOfParts>
  <Company>Hydroproject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sasha prosekova</cp:lastModifiedBy>
  <dcterms:created xsi:type="dcterms:W3CDTF">2021-08-10T06:39:00Z</dcterms:created>
  <dcterms:modified xsi:type="dcterms:W3CDTF">2025-11-10T11:33:49Z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D63113574E3B43D3B9C76981C4848E9D_12</vt:lpwstr>
  </property>
  <property fmtid="{D5CDD505-2E9C-101B-9397-08002B2CF9AE}" pid="3" name="KSOProductBuildVer">
    <vt:lpwstr>1049-12.2.0.20795</vt:lpwstr>
  </property>
</Properties>
</file>